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66925"/>
  <mc:AlternateContent xmlns:mc="http://schemas.openxmlformats.org/markup-compatibility/2006">
    <mc:Choice Requires="x15">
      <x15ac:absPath xmlns:x15ac="http://schemas.microsoft.com/office/spreadsheetml/2010/11/ac" url="C:\Users\gunenkyo\Desktop\ＨＰ用\"/>
    </mc:Choice>
  </mc:AlternateContent>
  <xr:revisionPtr revIDLastSave="0" documentId="8_{DEE77E9D-E112-4B35-AF32-ECC48014F684}" xr6:coauthVersionLast="47" xr6:coauthVersionMax="47" xr10:uidLastSave="{00000000-0000-0000-0000-000000000000}"/>
  <bookViews>
    <workbookView xWindow="-28920" yWindow="-120" windowWidth="29040" windowHeight="15840" tabRatio="832" activeTab="2" xr2:uid="{00000000-000D-0000-FFFF-FFFF00000000}"/>
  </bookViews>
  <sheets>
    <sheet name="使い方と注意" sheetId="14" r:id="rId1"/>
    <sheet name="３号（⓪表紙）" sheetId="5" r:id="rId2"/>
    <sheet name="(①本体)入力画面" sheetId="1" r:id="rId3"/>
    <sheet name="(②継続理由)" sheetId="3" r:id="rId4"/>
    <sheet name="(③記入要領)" sheetId="4" r:id="rId5"/>
    <sheet name="リスト　修正しない事" sheetId="7" r:id="rId6"/>
    <sheet name="（品目計）修正しない事" sheetId="8" r:id="rId7"/>
    <sheet name="（内訳）修正しない事" sheetId="9" r:id="rId8"/>
    <sheet name="（品目計　今回請求）修正しない事 " sheetId="12" r:id="rId9"/>
    <sheet name="（内訳　今回請求）修正しない事 " sheetId="13" r:id="rId10"/>
  </sheets>
  <definedNames>
    <definedName name="_xlnm._FilterDatabase" localSheetId="2" hidden="1">'(①本体)入力画面'!$A$15:$HF$55</definedName>
    <definedName name="_xlnm.Print_Area" localSheetId="2">'(①本体)入力画面'!$A$1:$GW$64</definedName>
    <definedName name="_xlnm.Print_Area" localSheetId="9">'（内訳　今回請求）修正しない事 '!$A$1:$W$100</definedName>
    <definedName name="_xlnm.Print_Area" localSheetId="7">'（内訳）修正しない事'!$A$1:$W$100</definedName>
    <definedName name="_xlnm.Print_Area" localSheetId="1">'３号（⓪表紙）'!$A$1:$N$151</definedName>
    <definedName name="_xlnm.Print_Titles" localSheetId="2">'(①本体)入力画面'!$D:$G,'(①本体)入力画面'!$8:$14</definedName>
    <definedName name="_xlnm.Print_Titles" localSheetId="1">'３号（⓪表紙）'!$10:$12</definedName>
    <definedName name="いちじく" localSheetId="9">#REF!</definedName>
    <definedName name="いちじく" localSheetId="8">#REF!</definedName>
    <definedName name="いちじく">#REF!</definedName>
    <definedName name="うめ" localSheetId="9">#REF!</definedName>
    <definedName name="うめ" localSheetId="8">#REF!</definedName>
    <definedName name="うめ">#REF!</definedName>
    <definedName name="うんしゅう" localSheetId="9">#REF!</definedName>
    <definedName name="うんしゅう" localSheetId="8">#REF!</definedName>
    <definedName name="うんしゅう">#REF!</definedName>
    <definedName name="うんしゅうみかん_極早生" localSheetId="9">#REF!</definedName>
    <definedName name="うんしゅうみかん_極早生" localSheetId="8">#REF!</definedName>
    <definedName name="うんしゅうみかん_極早生">#REF!</definedName>
    <definedName name="うんしゅうみかん_根域制限栽培" localSheetId="9">#REF!</definedName>
    <definedName name="うんしゅうみかん_根域制限栽培" localSheetId="8">#REF!</definedName>
    <definedName name="うんしゅうみかん_根域制限栽培">#REF!</definedName>
    <definedName name="うんしゅうみかん_早生" localSheetId="9">#REF!</definedName>
    <definedName name="うんしゅうみかん_早生" localSheetId="8">#REF!</definedName>
    <definedName name="うんしゅうみかん_早生">#REF!</definedName>
    <definedName name="うんしゅうみかん_普通" localSheetId="9">#REF!</definedName>
    <definedName name="うんしゅうみかん_普通" localSheetId="8">#REF!</definedName>
    <definedName name="うんしゅうみかん_普通">#REF!</definedName>
    <definedName name="おうとう" localSheetId="9">#REF!</definedName>
    <definedName name="おうとう" localSheetId="8">#REF!</definedName>
    <definedName name="おうとう">#REF!</definedName>
    <definedName name="かき_ジョイント栽培" localSheetId="9">#REF!</definedName>
    <definedName name="かき_ジョイント栽培" localSheetId="8">#REF!</definedName>
    <definedName name="かき_ジョイント栽培">#REF!</definedName>
    <definedName name="かき_普通栽培" localSheetId="9">#REF!</definedName>
    <definedName name="かき_普通栽培" localSheetId="8">#REF!</definedName>
    <definedName name="かき_普通栽培">#REF!</definedName>
    <definedName name="かんきつ" localSheetId="9">#REF!</definedName>
    <definedName name="かんきつ" localSheetId="8">#REF!</definedName>
    <definedName name="かんきつ">#REF!</definedName>
    <definedName name="キウイフルーツ" localSheetId="9">#REF!</definedName>
    <definedName name="キウイフルーツ" localSheetId="8">#REF!</definedName>
    <definedName name="キウイフルーツ">#REF!</definedName>
    <definedName name="くり" localSheetId="9">#REF!</definedName>
    <definedName name="くり" localSheetId="8">#REF!</definedName>
    <definedName name="くり">#REF!</definedName>
    <definedName name="すもも_ジョイント栽培" localSheetId="9">#REF!</definedName>
    <definedName name="すもも_ジョイント栽培" localSheetId="8">#REF!</definedName>
    <definedName name="すもも_ジョイント栽培">#REF!</definedName>
    <definedName name="すもも_普通栽培" localSheetId="9">#REF!</definedName>
    <definedName name="すもも_普通栽培" localSheetId="8">#REF!</definedName>
    <definedName name="すもも_普通栽培">#REF!</definedName>
    <definedName name="その他かんきつ類" localSheetId="9">#REF!</definedName>
    <definedName name="その他かんきつ類" localSheetId="8">#REF!</definedName>
    <definedName name="その他かんきつ類">#REF!</definedName>
    <definedName name="その他果樹" localSheetId="9">#REF!</definedName>
    <definedName name="その他果樹" localSheetId="8">#REF!</definedName>
    <definedName name="その他果樹">#REF!</definedName>
    <definedName name="なし" localSheetId="9">#REF!</definedName>
    <definedName name="なし" localSheetId="8">#REF!</definedName>
    <definedName name="なし">#REF!</definedName>
    <definedName name="なし_ジョイント栽培" localSheetId="9">#REF!</definedName>
    <definedName name="なし_ジョイント栽培" localSheetId="8">#REF!</definedName>
    <definedName name="なし_ジョイント栽培">#REF!</definedName>
    <definedName name="なし_根域制限栽培" localSheetId="9">#REF!</definedName>
    <definedName name="なし_根域制限栽培" localSheetId="8">#REF!</definedName>
    <definedName name="なし_根域制限栽培">#REF!</definedName>
    <definedName name="なし_普通栽培" localSheetId="9">#REF!</definedName>
    <definedName name="なし_普通栽培" localSheetId="8">#REF!</definedName>
    <definedName name="なし_普通栽培">#REF!</definedName>
    <definedName name="パインアップル" localSheetId="9">#REF!</definedName>
    <definedName name="パインアップル" localSheetId="8">#REF!</definedName>
    <definedName name="パインアップル">#REF!</definedName>
    <definedName name="びわ" localSheetId="9">#REF!</definedName>
    <definedName name="びわ" localSheetId="8">#REF!</definedName>
    <definedName name="びわ">#REF!</definedName>
    <definedName name="ぶどう" localSheetId="9">#REF!</definedName>
    <definedName name="ぶどう" localSheetId="8">#REF!</definedName>
    <definedName name="ぶどう">#REF!</definedName>
    <definedName name="ぶどう_垣根栽培" localSheetId="9">#REF!</definedName>
    <definedName name="ぶどう_垣根栽培" localSheetId="8">#REF!</definedName>
    <definedName name="ぶどう_垣根栽培">#REF!</definedName>
    <definedName name="ぶどう_根域制限栽培" localSheetId="9">#REF!</definedName>
    <definedName name="ぶどう_根域制限栽培" localSheetId="8">#REF!</definedName>
    <definedName name="ぶどう_根域制限栽培">#REF!</definedName>
    <definedName name="ぶどう_普通栽培" localSheetId="9">#REF!</definedName>
    <definedName name="ぶどう_普通栽培" localSheetId="8">#REF!</definedName>
    <definedName name="ぶどう_普通栽培">#REF!</definedName>
    <definedName name="もも" localSheetId="9">#REF!</definedName>
    <definedName name="もも" localSheetId="8">#REF!</definedName>
    <definedName name="もも">#REF!</definedName>
    <definedName name="りんご" localSheetId="9">#REF!</definedName>
    <definedName name="りんご" localSheetId="8">#REF!</definedName>
    <definedName name="りんご">#REF!</definedName>
    <definedName name="りんご_わい化栽培" localSheetId="9">#REF!</definedName>
    <definedName name="りんご_わい化栽培" localSheetId="8">#REF!</definedName>
    <definedName name="りんご_わい化栽培">#REF!</definedName>
    <definedName name="りんご_新わい化栽培" localSheetId="9">#REF!</definedName>
    <definedName name="りんご_新わい化栽培" localSheetId="8">#REF!</definedName>
    <definedName name="りんご_新わい化栽培">#REF!</definedName>
    <definedName name="りんご_超高密植栽培" localSheetId="9">#REF!</definedName>
    <definedName name="りんご_超高密植栽培" localSheetId="8">#REF!</definedName>
    <definedName name="りんご_超高密植栽培">#REF!</definedName>
    <definedName name="りんご_普通栽培" localSheetId="9">#REF!</definedName>
    <definedName name="りんご_普通栽培" localSheetId="8">#REF!</definedName>
    <definedName name="りんご_普通栽培">#REF!</definedName>
    <definedName name="下限本数" localSheetId="9">#REF!</definedName>
    <definedName name="下限本数" localSheetId="8">#REF!</definedName>
    <definedName name="下限本数">#REF!</definedName>
    <definedName name="品目" localSheetId="9">#REF!</definedName>
    <definedName name="品目" localSheetId="8">#REF!</definedName>
    <definedName name="品目">#REF!</definedName>
    <definedName name="品目２" localSheetId="9">#REF!</definedName>
    <definedName name="品目２" localSheetId="8">#REF!</definedName>
    <definedName name="品目２">#REF!</definedName>
    <definedName name="放任園発生防止" localSheetId="9">#REF!</definedName>
    <definedName name="放任園発生防止" localSheetId="8">#REF!</definedName>
    <definedName name="放任園発生防止">#REF!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P54" i="1" l="1"/>
  <c r="CP52" i="1"/>
  <c r="CP50" i="1"/>
  <c r="CP48" i="1"/>
  <c r="CP46" i="1"/>
  <c r="CP44" i="1"/>
  <c r="CP42" i="1"/>
  <c r="CP40" i="1"/>
  <c r="CP38" i="1"/>
  <c r="CP36" i="1"/>
  <c r="CP34" i="1"/>
  <c r="CP32" i="1"/>
  <c r="CP30" i="1"/>
  <c r="CP28" i="1"/>
  <c r="CP26" i="1"/>
  <c r="CP24" i="1"/>
  <c r="CP22" i="1"/>
  <c r="CP20" i="1"/>
  <c r="CP16" i="1"/>
  <c r="CP18" i="1"/>
  <c r="AN54" i="1"/>
  <c r="AN52" i="1"/>
  <c r="AN50" i="1"/>
  <c r="AN48" i="1"/>
  <c r="AN46" i="1"/>
  <c r="AN44" i="1"/>
  <c r="AN42" i="1"/>
  <c r="AN40" i="1"/>
  <c r="AN38" i="1"/>
  <c r="AN36" i="1"/>
  <c r="AN34" i="1"/>
  <c r="AN32" i="1"/>
  <c r="AN30" i="1"/>
  <c r="AN28" i="1"/>
  <c r="AN26" i="1"/>
  <c r="AN24" i="1"/>
  <c r="AN22" i="1"/>
  <c r="AN20" i="1"/>
  <c r="AN16" i="1"/>
  <c r="AN18" i="1"/>
  <c r="W54" i="1"/>
  <c r="W52" i="1"/>
  <c r="W50" i="1"/>
  <c r="W48" i="1"/>
  <c r="W46" i="1"/>
  <c r="W44" i="1"/>
  <c r="W42" i="1"/>
  <c r="W40" i="1"/>
  <c r="W38" i="1"/>
  <c r="W36" i="1"/>
  <c r="W34" i="1"/>
  <c r="W32" i="1"/>
  <c r="W30" i="1"/>
  <c r="W28" i="1"/>
  <c r="W26" i="1"/>
  <c r="W24" i="1"/>
  <c r="W22" i="1"/>
  <c r="W20" i="1"/>
  <c r="W16" i="1"/>
  <c r="W18" i="1"/>
  <c r="T54" i="1"/>
  <c r="T52" i="1"/>
  <c r="T50" i="1"/>
  <c r="T48" i="1"/>
  <c r="T46" i="1"/>
  <c r="T44" i="1"/>
  <c r="T42" i="1"/>
  <c r="T40" i="1"/>
  <c r="T38" i="1"/>
  <c r="T36" i="1"/>
  <c r="T34" i="1"/>
  <c r="T32" i="1"/>
  <c r="T30" i="1"/>
  <c r="T28" i="1"/>
  <c r="T26" i="1"/>
  <c r="T24" i="1"/>
  <c r="T22" i="1"/>
  <c r="T20" i="1"/>
  <c r="T18" i="1"/>
  <c r="T16" i="1"/>
  <c r="GW17" i="1" l="1"/>
  <c r="A18" i="1"/>
  <c r="B18" i="1"/>
  <c r="D18" i="1"/>
  <c r="F18" i="1"/>
  <c r="O18" i="1"/>
  <c r="HD18" i="1" s="1"/>
  <c r="P18" i="1"/>
  <c r="HC18" i="1" s="1"/>
  <c r="U18" i="1"/>
  <c r="AB18" i="1"/>
  <c r="AF18" i="1"/>
  <c r="AK18" i="1"/>
  <c r="AQ18" i="1"/>
  <c r="FN18" i="1" s="1"/>
  <c r="AU18" i="1" s="1"/>
  <c r="AO18" i="1"/>
  <c r="AV18" i="1"/>
  <c r="AZ18" i="1"/>
  <c r="BD18" i="1"/>
  <c r="BE18" i="1"/>
  <c r="BI18" i="1"/>
  <c r="BN18" i="1"/>
  <c r="BR18" i="1"/>
  <c r="BW18" i="1"/>
  <c r="CA18" i="1"/>
  <c r="CF18" i="1"/>
  <c r="CI18" i="1"/>
  <c r="ER18" i="1" s="1"/>
  <c r="CJ18" i="1"/>
  <c r="CS18" i="1"/>
  <c r="CU18" i="1" s="1"/>
  <c r="CQ18" i="1"/>
  <c r="CX18" i="1"/>
  <c r="DB18" i="1"/>
  <c r="DG18" i="1"/>
  <c r="DK18" i="1"/>
  <c r="DP18" i="1"/>
  <c r="DT18" i="1"/>
  <c r="DY18" i="1"/>
  <c r="EC18" i="1"/>
  <c r="EH18" i="1"/>
  <c r="EK18" i="1"/>
  <c r="EL18" i="1"/>
  <c r="EW18" i="1"/>
  <c r="EX18" i="1"/>
  <c r="EY18" i="1"/>
  <c r="FC18" i="1"/>
  <c r="FK18" i="1"/>
  <c r="FL18" i="1" s="1"/>
  <c r="FQ18" i="1"/>
  <c r="FR18" i="1" s="1"/>
  <c r="FT18" i="1"/>
  <c r="FU18" i="1" s="1"/>
  <c r="FW18" i="1"/>
  <c r="FX18" i="1" s="1"/>
  <c r="FZ18" i="1"/>
  <c r="GA18" i="1" s="1"/>
  <c r="GF18" i="1"/>
  <c r="GG18" i="1" s="1"/>
  <c r="GI18" i="1"/>
  <c r="GJ18" i="1" s="1"/>
  <c r="GL18" i="1"/>
  <c r="GM18" i="1" s="1"/>
  <c r="GO18" i="1"/>
  <c r="EG18" i="1" s="1"/>
  <c r="A19" i="1"/>
  <c r="B19" i="1"/>
  <c r="D19" i="1"/>
  <c r="G19" i="1"/>
  <c r="H19" i="1"/>
  <c r="EW19" i="1" s="1"/>
  <c r="I19" i="1"/>
  <c r="J19" i="1"/>
  <c r="K19" i="1"/>
  <c r="L19" i="1"/>
  <c r="M19" i="1"/>
  <c r="N19" i="1"/>
  <c r="Q19" i="1"/>
  <c r="GO19" i="1" s="1"/>
  <c r="GP19" i="1" s="1"/>
  <c r="R19" i="1"/>
  <c r="BV19" i="1" s="1"/>
  <c r="S19" i="1"/>
  <c r="V19" i="1"/>
  <c r="W19" i="1" s="1"/>
  <c r="X19" i="1"/>
  <c r="AD19" i="1"/>
  <c r="AG19" i="1"/>
  <c r="AF19" i="1" s="1"/>
  <c r="AH19" i="1"/>
  <c r="AM19" i="1"/>
  <c r="AP19" i="1"/>
  <c r="AR19" i="1"/>
  <c r="AX19" i="1"/>
  <c r="BA19" i="1"/>
  <c r="BB19" i="1"/>
  <c r="BG19" i="1"/>
  <c r="BJ19" i="1"/>
  <c r="BI19" i="1" s="1"/>
  <c r="BK19" i="1"/>
  <c r="BP19" i="1"/>
  <c r="BS19" i="1"/>
  <c r="BR19" i="1" s="1"/>
  <c r="BT19" i="1"/>
  <c r="BY19" i="1"/>
  <c r="CB19" i="1"/>
  <c r="CA19" i="1" s="1"/>
  <c r="CC19" i="1"/>
  <c r="CO19" i="1"/>
  <c r="CR19" i="1"/>
  <c r="CT19" i="1"/>
  <c r="CZ19" i="1"/>
  <c r="DC19" i="1"/>
  <c r="DB19" i="1" s="1"/>
  <c r="DD19" i="1"/>
  <c r="DI19" i="1"/>
  <c r="DL19" i="1"/>
  <c r="DK19" i="1" s="1"/>
  <c r="DM19" i="1"/>
  <c r="DR19" i="1"/>
  <c r="DU19" i="1"/>
  <c r="DT19" i="1" s="1"/>
  <c r="DV19" i="1"/>
  <c r="EA19" i="1"/>
  <c r="ED19" i="1"/>
  <c r="EC19" i="1" s="1"/>
  <c r="EE19" i="1"/>
  <c r="GL19" i="1"/>
  <c r="GM19" i="1" s="1"/>
  <c r="GV19" i="1"/>
  <c r="GW19" i="1"/>
  <c r="CP19" i="1" l="1"/>
  <c r="GF19" i="1"/>
  <c r="GG19" i="1" s="1"/>
  <c r="FQ19" i="1"/>
  <c r="FR19" i="1" s="1"/>
  <c r="DX18" i="1"/>
  <c r="DW18" i="1" s="1"/>
  <c r="BV18" i="1"/>
  <c r="BU18" i="1" s="1"/>
  <c r="GP18" i="1"/>
  <c r="DO18" i="1"/>
  <c r="DN18" i="1" s="1"/>
  <c r="BM18" i="1"/>
  <c r="BL18" i="1" s="1"/>
  <c r="DF18" i="1"/>
  <c r="DE18" i="1" s="1"/>
  <c r="CE18" i="1"/>
  <c r="FK19" i="1"/>
  <c r="P19" i="1"/>
  <c r="HC19" i="1" s="1"/>
  <c r="T19" i="1"/>
  <c r="AO19" i="1"/>
  <c r="AN19" i="1"/>
  <c r="AJ18" i="1"/>
  <c r="AI18" i="1" s="1"/>
  <c r="Y18" i="1"/>
  <c r="FH18" i="1"/>
  <c r="AA18" i="1" s="1"/>
  <c r="Z18" i="1" s="1"/>
  <c r="GC18" i="1"/>
  <c r="GD18" i="1" s="1"/>
  <c r="EZ18" i="1"/>
  <c r="GI19" i="1"/>
  <c r="GJ19" i="1" s="1"/>
  <c r="FZ19" i="1"/>
  <c r="GA19" i="1" s="1"/>
  <c r="FT19" i="1"/>
  <c r="FU19" i="1" s="1"/>
  <c r="CE19" i="1"/>
  <c r="DY19" i="1"/>
  <c r="AT18" i="1"/>
  <c r="FO18" i="1"/>
  <c r="AQ19" i="1"/>
  <c r="EJ18" i="1"/>
  <c r="DO19" i="1"/>
  <c r="EL19" i="1"/>
  <c r="CM18" i="1"/>
  <c r="AS18" i="1"/>
  <c r="ES18" i="1" s="1"/>
  <c r="CI19" i="1"/>
  <c r="DG19" i="1"/>
  <c r="CS19" i="1"/>
  <c r="EO18" i="1"/>
  <c r="FW19" i="1"/>
  <c r="FX19" i="1" s="1"/>
  <c r="EX19" i="1"/>
  <c r="EJ19" i="1"/>
  <c r="CQ19" i="1"/>
  <c r="CD18" i="1"/>
  <c r="CJ19" i="1"/>
  <c r="EF18" i="1"/>
  <c r="BC18" i="1"/>
  <c r="HE18" i="1"/>
  <c r="O19" i="1"/>
  <c r="HD19" i="1" s="1"/>
  <c r="HE19" i="1" s="1"/>
  <c r="CH18" i="1"/>
  <c r="FL19" i="1"/>
  <c r="EY19" i="1"/>
  <c r="EZ19" i="1" s="1"/>
  <c r="GT19" i="1" s="1"/>
  <c r="GU19" i="1" s="1"/>
  <c r="EK19" i="1"/>
  <c r="DP19" i="1"/>
  <c r="DF19" i="1"/>
  <c r="AZ19" i="1"/>
  <c r="CH19" i="1" s="1"/>
  <c r="FH19" i="1"/>
  <c r="AA19" i="1" s="1"/>
  <c r="U19" i="1"/>
  <c r="DX19" i="1"/>
  <c r="DW19" i="1" s="1"/>
  <c r="AV19" i="1"/>
  <c r="EG19" i="1"/>
  <c r="BE19" i="1"/>
  <c r="AB19" i="1"/>
  <c r="EH19" i="1"/>
  <c r="FC19" i="1"/>
  <c r="BN19" i="1"/>
  <c r="BD19" i="1"/>
  <c r="AK19" i="1"/>
  <c r="BW19" i="1"/>
  <c r="BU19" i="1" s="1"/>
  <c r="BM19" i="1"/>
  <c r="AJ19" i="1"/>
  <c r="CX19" i="1"/>
  <c r="CF19" i="1"/>
  <c r="O20" i="1"/>
  <c r="O22" i="1"/>
  <c r="O24" i="1"/>
  <c r="O26" i="1"/>
  <c r="O28" i="1"/>
  <c r="O30" i="1"/>
  <c r="O32" i="1"/>
  <c r="O34" i="1"/>
  <c r="O36" i="1"/>
  <c r="O38" i="1"/>
  <c r="O40" i="1"/>
  <c r="O42" i="1"/>
  <c r="O44" i="1"/>
  <c r="O46" i="1"/>
  <c r="O48" i="1"/>
  <c r="O50" i="1"/>
  <c r="O52" i="1"/>
  <c r="O54" i="1"/>
  <c r="O16" i="1"/>
  <c r="EQ18" i="1" l="1"/>
  <c r="CL18" i="1"/>
  <c r="EN18" i="1"/>
  <c r="EM18" i="1" s="1"/>
  <c r="CU19" i="1"/>
  <c r="GC19" i="1"/>
  <c r="CW19" i="1" s="1"/>
  <c r="CV19" i="1" s="1"/>
  <c r="FD18" i="1"/>
  <c r="CW18" i="1"/>
  <c r="CV18" i="1" s="1"/>
  <c r="GR18" i="1"/>
  <c r="FI18" i="1"/>
  <c r="GS18" i="1" s="1"/>
  <c r="FN19" i="1"/>
  <c r="AU19" i="1" s="1"/>
  <c r="AT19" i="1" s="1"/>
  <c r="FB19" i="1"/>
  <c r="FA19" i="1" s="1"/>
  <c r="GT18" i="1"/>
  <c r="GU18" i="1" s="1"/>
  <c r="DE19" i="1"/>
  <c r="CD19" i="1"/>
  <c r="EV18" i="1"/>
  <c r="FG18" i="1" s="1"/>
  <c r="CK18" i="1"/>
  <c r="DN19" i="1"/>
  <c r="BL19" i="1"/>
  <c r="ER19" i="1"/>
  <c r="Z19" i="1"/>
  <c r="EQ19" i="1"/>
  <c r="AI19" i="1"/>
  <c r="AS19" i="1"/>
  <c r="BC19" i="1"/>
  <c r="CL19" i="1"/>
  <c r="EF19" i="1"/>
  <c r="EO19" i="1"/>
  <c r="EN19" i="1"/>
  <c r="Y19" i="1"/>
  <c r="FI19" i="1"/>
  <c r="CM19" i="1"/>
  <c r="C16" i="1"/>
  <c r="GD19" i="1" l="1"/>
  <c r="EU18" i="1"/>
  <c r="ET18" i="1" s="1"/>
  <c r="GR19" i="1"/>
  <c r="FB18" i="1"/>
  <c r="FA18" i="1" s="1"/>
  <c r="FO19" i="1"/>
  <c r="CK19" i="1"/>
  <c r="EU19" i="1"/>
  <c r="FF19" i="1" s="1"/>
  <c r="ES19" i="1"/>
  <c r="FD19" i="1" s="1"/>
  <c r="EM19" i="1"/>
  <c r="C18" i="1"/>
  <c r="C19" i="1"/>
  <c r="EV19" i="1"/>
  <c r="FG19" i="1" s="1"/>
  <c r="GW25" i="1"/>
  <c r="GV25" i="1"/>
  <c r="EE25" i="1"/>
  <c r="ED25" i="1"/>
  <c r="EC25" i="1" s="1"/>
  <c r="EA25" i="1"/>
  <c r="DV25" i="1"/>
  <c r="DU25" i="1"/>
  <c r="DT25" i="1" s="1"/>
  <c r="DR25" i="1"/>
  <c r="DM25" i="1"/>
  <c r="DL25" i="1"/>
  <c r="DK25" i="1" s="1"/>
  <c r="DI25" i="1"/>
  <c r="DD25" i="1"/>
  <c r="DC25" i="1"/>
  <c r="DB25" i="1" s="1"/>
  <c r="CZ25" i="1"/>
  <c r="CT25" i="1"/>
  <c r="CR25" i="1"/>
  <c r="CO25" i="1"/>
  <c r="CC25" i="1"/>
  <c r="CB25" i="1"/>
  <c r="CA25" i="1" s="1"/>
  <c r="BY25" i="1"/>
  <c r="BT25" i="1"/>
  <c r="BS25" i="1"/>
  <c r="BR25" i="1" s="1"/>
  <c r="BP25" i="1"/>
  <c r="BK25" i="1"/>
  <c r="BJ25" i="1"/>
  <c r="BI25" i="1" s="1"/>
  <c r="BG25" i="1"/>
  <c r="BB25" i="1"/>
  <c r="BA25" i="1"/>
  <c r="AZ25" i="1" s="1"/>
  <c r="AX25" i="1"/>
  <c r="AR25" i="1"/>
  <c r="AP25" i="1"/>
  <c r="AN25" i="1" s="1"/>
  <c r="AM25" i="1"/>
  <c r="AH25" i="1"/>
  <c r="AG25" i="1"/>
  <c r="AF25" i="1" s="1"/>
  <c r="AD25" i="1"/>
  <c r="X25" i="1"/>
  <c r="V25" i="1"/>
  <c r="W25" i="1" s="1"/>
  <c r="S25" i="1"/>
  <c r="R25" i="1"/>
  <c r="FC25" i="1" s="1"/>
  <c r="Q25" i="1"/>
  <c r="GT25" i="1" s="1"/>
  <c r="GU25" i="1" s="1"/>
  <c r="N25" i="1"/>
  <c r="M25" i="1"/>
  <c r="T25" i="1" s="1"/>
  <c r="L25" i="1"/>
  <c r="K25" i="1"/>
  <c r="J25" i="1"/>
  <c r="I25" i="1"/>
  <c r="H25" i="1"/>
  <c r="EY25" i="1" s="1"/>
  <c r="G25" i="1"/>
  <c r="D25" i="1"/>
  <c r="C25" i="1"/>
  <c r="B25" i="1"/>
  <c r="A25" i="1"/>
  <c r="GT24" i="1"/>
  <c r="GU24" i="1" s="1"/>
  <c r="GO24" i="1"/>
  <c r="GP24" i="1" s="1"/>
  <c r="GL24" i="1"/>
  <c r="GM24" i="1" s="1"/>
  <c r="GI24" i="1"/>
  <c r="GJ24" i="1" s="1"/>
  <c r="GF24" i="1"/>
  <c r="GG24" i="1" s="1"/>
  <c r="GC24" i="1"/>
  <c r="FZ24" i="1"/>
  <c r="GA24" i="1" s="1"/>
  <c r="FW24" i="1"/>
  <c r="FX24" i="1" s="1"/>
  <c r="FT24" i="1"/>
  <c r="FU24" i="1" s="1"/>
  <c r="FQ24" i="1"/>
  <c r="FR24" i="1" s="1"/>
  <c r="FN24" i="1"/>
  <c r="FK24" i="1"/>
  <c r="FL24" i="1" s="1"/>
  <c r="FH24" i="1"/>
  <c r="FC24" i="1"/>
  <c r="FB24" i="1"/>
  <c r="EY24" i="1"/>
  <c r="EX24" i="1"/>
  <c r="EW24" i="1"/>
  <c r="EL24" i="1"/>
  <c r="EK24" i="1"/>
  <c r="EH24" i="1"/>
  <c r="EG24" i="1"/>
  <c r="EC24" i="1"/>
  <c r="DY24" i="1"/>
  <c r="DX24" i="1"/>
  <c r="DT24" i="1"/>
  <c r="DP24" i="1"/>
  <c r="DO24" i="1"/>
  <c r="DK24" i="1"/>
  <c r="DG24" i="1"/>
  <c r="DF24" i="1"/>
  <c r="DB24" i="1"/>
  <c r="CX24" i="1"/>
  <c r="CW24" i="1"/>
  <c r="CS24" i="1"/>
  <c r="CU24" i="1" s="1"/>
  <c r="CQ24" i="1"/>
  <c r="CJ24" i="1"/>
  <c r="CI24" i="1"/>
  <c r="CF24" i="1"/>
  <c r="CE24" i="1"/>
  <c r="CD24" i="1" s="1"/>
  <c r="CA24" i="1"/>
  <c r="BW24" i="1"/>
  <c r="BV24" i="1"/>
  <c r="BU24" i="1" s="1"/>
  <c r="BR24" i="1"/>
  <c r="BN24" i="1"/>
  <c r="BM24" i="1"/>
  <c r="BL24" i="1"/>
  <c r="BI24" i="1"/>
  <c r="BE24" i="1"/>
  <c r="BD24" i="1"/>
  <c r="AZ24" i="1"/>
  <c r="AV24" i="1"/>
  <c r="AU24" i="1"/>
  <c r="AQ24" i="1"/>
  <c r="AO24" i="1"/>
  <c r="AK24" i="1"/>
  <c r="AJ24" i="1"/>
  <c r="AF24" i="1"/>
  <c r="AB24" i="1"/>
  <c r="AA24" i="1"/>
  <c r="U24" i="1"/>
  <c r="P24" i="1"/>
  <c r="HC24" i="1" s="1"/>
  <c r="HD24" i="1"/>
  <c r="F24" i="1"/>
  <c r="D24" i="1"/>
  <c r="C24" i="1"/>
  <c r="B24" i="1"/>
  <c r="A24" i="1"/>
  <c r="A20" i="1"/>
  <c r="B20" i="1"/>
  <c r="C20" i="1"/>
  <c r="A21" i="1"/>
  <c r="B21" i="1"/>
  <c r="C21" i="1"/>
  <c r="A22" i="1"/>
  <c r="B22" i="1"/>
  <c r="C22" i="1"/>
  <c r="A23" i="1"/>
  <c r="B23" i="1"/>
  <c r="C23" i="1"/>
  <c r="A26" i="1"/>
  <c r="B26" i="1"/>
  <c r="C26" i="1"/>
  <c r="A27" i="1"/>
  <c r="B27" i="1"/>
  <c r="C27" i="1"/>
  <c r="A28" i="1"/>
  <c r="B28" i="1"/>
  <c r="C28" i="1"/>
  <c r="A29" i="1"/>
  <c r="B29" i="1"/>
  <c r="C29" i="1"/>
  <c r="A30" i="1"/>
  <c r="B30" i="1"/>
  <c r="C30" i="1"/>
  <c r="A31" i="1"/>
  <c r="B31" i="1"/>
  <c r="C31" i="1"/>
  <c r="A32" i="1"/>
  <c r="B32" i="1"/>
  <c r="C32" i="1"/>
  <c r="A33" i="1"/>
  <c r="B33" i="1"/>
  <c r="C33" i="1"/>
  <c r="A34" i="1"/>
  <c r="B34" i="1"/>
  <c r="C34" i="1"/>
  <c r="A35" i="1"/>
  <c r="B35" i="1"/>
  <c r="C35" i="1"/>
  <c r="A36" i="1"/>
  <c r="B36" i="1"/>
  <c r="C36" i="1"/>
  <c r="A37" i="1"/>
  <c r="B37" i="1"/>
  <c r="C37" i="1"/>
  <c r="A38" i="1"/>
  <c r="B38" i="1"/>
  <c r="C38" i="1"/>
  <c r="A39" i="1"/>
  <c r="B39" i="1"/>
  <c r="C39" i="1"/>
  <c r="A40" i="1"/>
  <c r="B40" i="1"/>
  <c r="C40" i="1"/>
  <c r="A41" i="1"/>
  <c r="B41" i="1"/>
  <c r="C41" i="1"/>
  <c r="A42" i="1"/>
  <c r="B42" i="1"/>
  <c r="C42" i="1"/>
  <c r="A43" i="1"/>
  <c r="B43" i="1"/>
  <c r="C43" i="1"/>
  <c r="A44" i="1"/>
  <c r="B44" i="1"/>
  <c r="C44" i="1"/>
  <c r="A45" i="1"/>
  <c r="B45" i="1"/>
  <c r="C45" i="1"/>
  <c r="A46" i="1"/>
  <c r="B46" i="1"/>
  <c r="C46" i="1"/>
  <c r="A47" i="1"/>
  <c r="B47" i="1"/>
  <c r="C47" i="1"/>
  <c r="A48" i="1"/>
  <c r="B48" i="1"/>
  <c r="C48" i="1"/>
  <c r="A49" i="1"/>
  <c r="B49" i="1"/>
  <c r="C49" i="1"/>
  <c r="A50" i="1"/>
  <c r="B50" i="1"/>
  <c r="C50" i="1"/>
  <c r="A51" i="1"/>
  <c r="B51" i="1"/>
  <c r="C51" i="1"/>
  <c r="A52" i="1"/>
  <c r="B52" i="1"/>
  <c r="C52" i="1"/>
  <c r="A53" i="1"/>
  <c r="B53" i="1"/>
  <c r="C53" i="1"/>
  <c r="A54" i="1"/>
  <c r="B54" i="1"/>
  <c r="C54" i="1"/>
  <c r="A55" i="1"/>
  <c r="B55" i="1"/>
  <c r="C55" i="1"/>
  <c r="C17" i="1"/>
  <c r="B17" i="1"/>
  <c r="A17" i="1"/>
  <c r="GS19" i="1" l="1"/>
  <c r="CP25" i="1"/>
  <c r="EZ24" i="1"/>
  <c r="FF18" i="1"/>
  <c r="FE18" i="1" s="1"/>
  <c r="BC24" i="1"/>
  <c r="CK24" i="1" s="1"/>
  <c r="AT24" i="1"/>
  <c r="ER24" i="1"/>
  <c r="DE24" i="1"/>
  <c r="CH24" i="1"/>
  <c r="FI24" i="1"/>
  <c r="FE19" i="1"/>
  <c r="BN25" i="1"/>
  <c r="EO24" i="1"/>
  <c r="ET19" i="1"/>
  <c r="CL24" i="1"/>
  <c r="CM24" i="1"/>
  <c r="EV24" i="1" s="1"/>
  <c r="FG24" i="1" s="1"/>
  <c r="BD25" i="1"/>
  <c r="EL25" i="1"/>
  <c r="FO24" i="1"/>
  <c r="DX25" i="1"/>
  <c r="EH25" i="1"/>
  <c r="CX25" i="1"/>
  <c r="FB25" i="1"/>
  <c r="FA25" i="1" s="1"/>
  <c r="EJ24" i="1"/>
  <c r="EQ24" i="1" s="1"/>
  <c r="DW24" i="1"/>
  <c r="O25" i="1"/>
  <c r="HD25" i="1" s="1"/>
  <c r="Y24" i="1"/>
  <c r="AI24" i="1"/>
  <c r="CV24" i="1"/>
  <c r="EN24" i="1"/>
  <c r="EM24" i="1" s="1"/>
  <c r="EF24" i="1"/>
  <c r="FA24" i="1"/>
  <c r="GR24" i="1"/>
  <c r="U25" i="1"/>
  <c r="AA25" i="1"/>
  <c r="AK25" i="1"/>
  <c r="AV25" i="1"/>
  <c r="CJ25" i="1"/>
  <c r="BV25" i="1"/>
  <c r="CF25" i="1"/>
  <c r="DF25" i="1"/>
  <c r="DP25" i="1"/>
  <c r="EX25" i="1"/>
  <c r="HE24" i="1"/>
  <c r="AQ25" i="1"/>
  <c r="AO25" i="1"/>
  <c r="CI25" i="1"/>
  <c r="FH25" i="1"/>
  <c r="FI25" i="1" s="1"/>
  <c r="FN25" i="1"/>
  <c r="FT25" i="1"/>
  <c r="FU25" i="1" s="1"/>
  <c r="FZ25" i="1"/>
  <c r="GA25" i="1" s="1"/>
  <c r="GF25" i="1"/>
  <c r="GG25" i="1" s="1"/>
  <c r="GL25" i="1"/>
  <c r="GM25" i="1" s="1"/>
  <c r="Z24" i="1"/>
  <c r="AS24" i="1"/>
  <c r="GD24" i="1"/>
  <c r="DN24" i="1"/>
  <c r="P25" i="1"/>
  <c r="HC25" i="1" s="1"/>
  <c r="Y25" i="1"/>
  <c r="CH25" i="1"/>
  <c r="CS25" i="1"/>
  <c r="CQ25" i="1"/>
  <c r="EJ25" i="1"/>
  <c r="EK25" i="1"/>
  <c r="FK25" i="1"/>
  <c r="FL25" i="1" s="1"/>
  <c r="FQ25" i="1"/>
  <c r="FR25" i="1" s="1"/>
  <c r="FW25" i="1"/>
  <c r="FX25" i="1" s="1"/>
  <c r="GC25" i="1"/>
  <c r="GI25" i="1"/>
  <c r="GJ25" i="1" s="1"/>
  <c r="GO25" i="1"/>
  <c r="GP25" i="1" s="1"/>
  <c r="AB25" i="1"/>
  <c r="AJ25" i="1"/>
  <c r="AU25" i="1"/>
  <c r="BE25" i="1"/>
  <c r="BM25" i="1"/>
  <c r="BL25" i="1" s="1"/>
  <c r="BW25" i="1"/>
  <c r="CE25" i="1"/>
  <c r="CW25" i="1"/>
  <c r="CV25" i="1" s="1"/>
  <c r="DG25" i="1"/>
  <c r="DO25" i="1"/>
  <c r="DY25" i="1"/>
  <c r="EG25" i="1"/>
  <c r="EW25" i="1"/>
  <c r="EZ25" i="1" s="1"/>
  <c r="B7" i="5"/>
  <c r="GS24" i="1" l="1"/>
  <c r="CD25" i="1"/>
  <c r="BU25" i="1"/>
  <c r="EF25" i="1"/>
  <c r="EU24" i="1"/>
  <c r="FF24" i="1" s="1"/>
  <c r="FE24" i="1" s="1"/>
  <c r="ER25" i="1"/>
  <c r="ES24" i="1"/>
  <c r="FD24" i="1" s="1"/>
  <c r="EO25" i="1"/>
  <c r="AI25" i="1"/>
  <c r="AT25" i="1"/>
  <c r="DE25" i="1"/>
  <c r="EQ25" i="1"/>
  <c r="HE25" i="1"/>
  <c r="CL25" i="1"/>
  <c r="FO25" i="1"/>
  <c r="AS25" i="1"/>
  <c r="EN25" i="1"/>
  <c r="DN25" i="1"/>
  <c r="CM25" i="1"/>
  <c r="DW25" i="1"/>
  <c r="GD25" i="1"/>
  <c r="CU25" i="1"/>
  <c r="GR25" i="1"/>
  <c r="BC25" i="1"/>
  <c r="Z25"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3" i="1"/>
  <c r="D22" i="1"/>
  <c r="D21" i="1"/>
  <c r="D20" i="1"/>
  <c r="D16" i="1"/>
  <c r="D17" i="1"/>
  <c r="ET24" i="1" l="1"/>
  <c r="CK25" i="1"/>
  <c r="EU25" i="1"/>
  <c r="FF25" i="1" s="1"/>
  <c r="EV25" i="1"/>
  <c r="FG25" i="1" s="1"/>
  <c r="EM25" i="1"/>
  <c r="ES25" i="1"/>
  <c r="FD25" i="1" s="1"/>
  <c r="GS25" i="1"/>
  <c r="F16" i="1"/>
  <c r="P28" i="1"/>
  <c r="P30" i="1"/>
  <c r="P32" i="1"/>
  <c r="P34" i="1"/>
  <c r="P36" i="1"/>
  <c r="P38" i="1"/>
  <c r="P40" i="1"/>
  <c r="P42" i="1"/>
  <c r="P44" i="1"/>
  <c r="P46" i="1"/>
  <c r="P48" i="1"/>
  <c r="P50" i="1"/>
  <c r="P52" i="1"/>
  <c r="P54" i="1"/>
  <c r="ET25" i="1" l="1"/>
  <c r="FE25" i="1"/>
  <c r="P20" i="1"/>
  <c r="U20" i="1"/>
  <c r="AB20" i="1"/>
  <c r="AF20" i="1"/>
  <c r="AK20" i="1"/>
  <c r="AO20" i="1"/>
  <c r="EX20" i="1" s="1"/>
  <c r="AQ20" i="1"/>
  <c r="AS20" i="1" s="1"/>
  <c r="AV20" i="1"/>
  <c r="AZ20" i="1"/>
  <c r="BE20" i="1"/>
  <c r="BI20" i="1"/>
  <c r="BN20" i="1"/>
  <c r="BR20" i="1"/>
  <c r="BW20" i="1"/>
  <c r="CA20" i="1"/>
  <c r="CF20" i="1"/>
  <c r="CI20" i="1"/>
  <c r="CJ20" i="1"/>
  <c r="CQ20" i="1"/>
  <c r="CS20" i="1"/>
  <c r="CX20" i="1"/>
  <c r="DB20" i="1"/>
  <c r="DG20" i="1"/>
  <c r="DK20" i="1"/>
  <c r="DP20" i="1"/>
  <c r="DT20" i="1"/>
  <c r="DY20" i="1"/>
  <c r="EC20" i="1"/>
  <c r="EH20" i="1"/>
  <c r="EK20" i="1"/>
  <c r="EL20" i="1"/>
  <c r="EW20" i="1"/>
  <c r="EY20" i="1"/>
  <c r="FC20" i="1"/>
  <c r="FH20" i="1"/>
  <c r="FK20" i="1"/>
  <c r="AJ20" i="1" s="1"/>
  <c r="FN20" i="1"/>
  <c r="FQ20" i="1"/>
  <c r="FR20" i="1" s="1"/>
  <c r="FT20" i="1"/>
  <c r="FU20" i="1" s="1"/>
  <c r="FW20" i="1"/>
  <c r="FX20" i="1" s="1"/>
  <c r="FZ20" i="1"/>
  <c r="GA20" i="1" s="1"/>
  <c r="GC20" i="1"/>
  <c r="CW20" i="1" s="1"/>
  <c r="GF20" i="1"/>
  <c r="GG20" i="1" s="1"/>
  <c r="GI20" i="1"/>
  <c r="GJ20" i="1" s="1"/>
  <c r="GL20" i="1"/>
  <c r="GM20" i="1" s="1"/>
  <c r="GO20" i="1"/>
  <c r="GP20" i="1" s="1"/>
  <c r="GT20" i="1"/>
  <c r="GU20" i="1" s="1"/>
  <c r="H21" i="1"/>
  <c r="I21" i="1"/>
  <c r="J21" i="1"/>
  <c r="K21" i="1"/>
  <c r="L21" i="1"/>
  <c r="M21" i="1"/>
  <c r="T21" i="1" s="1"/>
  <c r="N21" i="1"/>
  <c r="Q21" i="1"/>
  <c r="GT21" i="1" s="1"/>
  <c r="GU21" i="1" s="1"/>
  <c r="R21" i="1"/>
  <c r="S21" i="1"/>
  <c r="V21" i="1"/>
  <c r="X21" i="1"/>
  <c r="AD21" i="1"/>
  <c r="AG21" i="1"/>
  <c r="AH21" i="1"/>
  <c r="AM21" i="1"/>
  <c r="AP21" i="1"/>
  <c r="AR21" i="1"/>
  <c r="AX21" i="1"/>
  <c r="BA21" i="1"/>
  <c r="AZ21" i="1" s="1"/>
  <c r="BB21" i="1"/>
  <c r="BG21" i="1"/>
  <c r="BJ21" i="1"/>
  <c r="BI21" i="1" s="1"/>
  <c r="BK21" i="1"/>
  <c r="BP21" i="1"/>
  <c r="BS21" i="1"/>
  <c r="BR21" i="1" s="1"/>
  <c r="BT21" i="1"/>
  <c r="BY21" i="1"/>
  <c r="CB21" i="1"/>
  <c r="CA21" i="1" s="1"/>
  <c r="CC21" i="1"/>
  <c r="CO21" i="1"/>
  <c r="CR21" i="1"/>
  <c r="CT21" i="1"/>
  <c r="CZ21" i="1"/>
  <c r="DC21" i="1"/>
  <c r="DB21" i="1" s="1"/>
  <c r="DD21" i="1"/>
  <c r="DI21" i="1"/>
  <c r="DL21" i="1"/>
  <c r="DK21" i="1" s="1"/>
  <c r="DM21" i="1"/>
  <c r="DR21" i="1"/>
  <c r="DU21" i="1"/>
  <c r="DT21" i="1" s="1"/>
  <c r="DV21" i="1"/>
  <c r="EA21" i="1"/>
  <c r="ED21" i="1"/>
  <c r="EC21" i="1" s="1"/>
  <c r="EE21" i="1"/>
  <c r="GV21" i="1"/>
  <c r="GW21" i="1"/>
  <c r="P22" i="1"/>
  <c r="U22" i="1"/>
  <c r="AB22" i="1"/>
  <c r="AF22" i="1"/>
  <c r="AK22" i="1"/>
  <c r="AO22" i="1"/>
  <c r="AQ22" i="1"/>
  <c r="AS22" i="1" s="1"/>
  <c r="AV22" i="1"/>
  <c r="AZ22" i="1"/>
  <c r="BE22" i="1"/>
  <c r="BI22" i="1"/>
  <c r="BN22" i="1"/>
  <c r="BR22" i="1"/>
  <c r="BW22" i="1"/>
  <c r="CA22" i="1"/>
  <c r="CF22" i="1"/>
  <c r="CI22" i="1"/>
  <c r="CJ22" i="1"/>
  <c r="CQ22" i="1"/>
  <c r="CS22" i="1"/>
  <c r="CX22" i="1"/>
  <c r="DB22" i="1"/>
  <c r="DG22" i="1"/>
  <c r="DK22" i="1"/>
  <c r="DP22" i="1"/>
  <c r="DT22" i="1"/>
  <c r="DY22" i="1"/>
  <c r="EC22" i="1"/>
  <c r="EH22" i="1"/>
  <c r="EK22" i="1"/>
  <c r="EL22" i="1"/>
  <c r="EW22" i="1"/>
  <c r="EY22" i="1"/>
  <c r="FC22" i="1"/>
  <c r="FH22" i="1"/>
  <c r="AA22" i="1" s="1"/>
  <c r="FK22" i="1"/>
  <c r="FL22" i="1" s="1"/>
  <c r="FN22" i="1"/>
  <c r="FQ22" i="1"/>
  <c r="FR22" i="1" s="1"/>
  <c r="FT22" i="1"/>
  <c r="FU22" i="1" s="1"/>
  <c r="FW22" i="1"/>
  <c r="FX22" i="1" s="1"/>
  <c r="FZ22" i="1"/>
  <c r="GA22" i="1" s="1"/>
  <c r="GC22" i="1"/>
  <c r="GF22" i="1"/>
  <c r="GG22" i="1" s="1"/>
  <c r="GI22" i="1"/>
  <c r="GJ22" i="1" s="1"/>
  <c r="GL22" i="1"/>
  <c r="GM22" i="1" s="1"/>
  <c r="GO22" i="1"/>
  <c r="GP22" i="1" s="1"/>
  <c r="GT22" i="1"/>
  <c r="GU22" i="1" s="1"/>
  <c r="H23" i="1"/>
  <c r="EW23" i="1" s="1"/>
  <c r="I23" i="1"/>
  <c r="J23" i="1"/>
  <c r="K23" i="1"/>
  <c r="L23" i="1"/>
  <c r="M23" i="1"/>
  <c r="N23" i="1"/>
  <c r="Q23" i="1"/>
  <c r="FN23" i="1" s="1"/>
  <c r="R23" i="1"/>
  <c r="AB23" i="1" s="1"/>
  <c r="S23" i="1"/>
  <c r="V23" i="1"/>
  <c r="W23" i="1" s="1"/>
  <c r="X23" i="1"/>
  <c r="AD23" i="1"/>
  <c r="AG23" i="1"/>
  <c r="AF23" i="1" s="1"/>
  <c r="AH23" i="1"/>
  <c r="AM23" i="1"/>
  <c r="AP23" i="1"/>
  <c r="AR23" i="1"/>
  <c r="AX23" i="1"/>
  <c r="BA23" i="1"/>
  <c r="BB23" i="1"/>
  <c r="BG23" i="1"/>
  <c r="BJ23" i="1"/>
  <c r="BI23" i="1" s="1"/>
  <c r="BK23" i="1"/>
  <c r="BP23" i="1"/>
  <c r="BS23" i="1"/>
  <c r="BR23" i="1" s="1"/>
  <c r="BT23" i="1"/>
  <c r="BY23" i="1"/>
  <c r="CB23" i="1"/>
  <c r="CA23" i="1" s="1"/>
  <c r="CC23" i="1"/>
  <c r="CO23" i="1"/>
  <c r="CR23" i="1"/>
  <c r="CT23" i="1"/>
  <c r="CZ23" i="1"/>
  <c r="DC23" i="1"/>
  <c r="DB23" i="1" s="1"/>
  <c r="DD23" i="1"/>
  <c r="DI23" i="1"/>
  <c r="DL23" i="1"/>
  <c r="DK23" i="1" s="1"/>
  <c r="DM23" i="1"/>
  <c r="DR23" i="1"/>
  <c r="DU23" i="1"/>
  <c r="DV23" i="1"/>
  <c r="EA23" i="1"/>
  <c r="ED23" i="1"/>
  <c r="EC23" i="1" s="1"/>
  <c r="EE23" i="1"/>
  <c r="GV23" i="1"/>
  <c r="GW23" i="1"/>
  <c r="P26" i="1"/>
  <c r="U26" i="1"/>
  <c r="AB26" i="1"/>
  <c r="AF26" i="1"/>
  <c r="AK26" i="1"/>
  <c r="AO26" i="1"/>
  <c r="AQ26" i="1"/>
  <c r="AV26" i="1"/>
  <c r="AZ26" i="1"/>
  <c r="BE26" i="1"/>
  <c r="BI26" i="1"/>
  <c r="BN26" i="1"/>
  <c r="BR26" i="1"/>
  <c r="BW26" i="1"/>
  <c r="CA26" i="1"/>
  <c r="CF26" i="1"/>
  <c r="CI26" i="1"/>
  <c r="CJ26" i="1"/>
  <c r="CQ26" i="1"/>
  <c r="CS26" i="1"/>
  <c r="CX26" i="1"/>
  <c r="DB26" i="1"/>
  <c r="DG26" i="1"/>
  <c r="DK26" i="1"/>
  <c r="DP26" i="1"/>
  <c r="DT26" i="1"/>
  <c r="DY26" i="1"/>
  <c r="EC26" i="1"/>
  <c r="EH26" i="1"/>
  <c r="EK26" i="1"/>
  <c r="EL26" i="1"/>
  <c r="EW26" i="1"/>
  <c r="EY26" i="1"/>
  <c r="FC26" i="1"/>
  <c r="FK26" i="1"/>
  <c r="FL26" i="1" s="1"/>
  <c r="FQ26" i="1"/>
  <c r="FR26" i="1" s="1"/>
  <c r="FT26" i="1"/>
  <c r="FU26" i="1" s="1"/>
  <c r="FW26" i="1"/>
  <c r="FX26" i="1" s="1"/>
  <c r="FZ26" i="1"/>
  <c r="GA26" i="1" s="1"/>
  <c r="GF26" i="1"/>
  <c r="GG26" i="1" s="1"/>
  <c r="GI26" i="1"/>
  <c r="GJ26" i="1" s="1"/>
  <c r="GL26" i="1"/>
  <c r="GM26" i="1" s="1"/>
  <c r="GO26" i="1"/>
  <c r="GP26" i="1" s="1"/>
  <c r="H27" i="1"/>
  <c r="EW27" i="1" s="1"/>
  <c r="I27" i="1"/>
  <c r="J27" i="1"/>
  <c r="K27" i="1"/>
  <c r="L27" i="1"/>
  <c r="M27" i="1"/>
  <c r="N27" i="1"/>
  <c r="Q27" i="1"/>
  <c r="R27" i="1"/>
  <c r="S27" i="1"/>
  <c r="V27" i="1"/>
  <c r="W27" i="1" s="1"/>
  <c r="X27" i="1"/>
  <c r="AD27" i="1"/>
  <c r="AG27" i="1"/>
  <c r="AF27" i="1" s="1"/>
  <c r="AH27" i="1"/>
  <c r="AM27" i="1"/>
  <c r="AP27" i="1"/>
  <c r="AR27" i="1"/>
  <c r="AX27" i="1"/>
  <c r="BA27" i="1"/>
  <c r="BB27" i="1"/>
  <c r="BG27" i="1"/>
  <c r="BJ27" i="1"/>
  <c r="BI27" i="1" s="1"/>
  <c r="BK27" i="1"/>
  <c r="BP27" i="1"/>
  <c r="BS27" i="1"/>
  <c r="BR27" i="1" s="1"/>
  <c r="BT27" i="1"/>
  <c r="BY27" i="1"/>
  <c r="CB27" i="1"/>
  <c r="CA27" i="1" s="1"/>
  <c r="CC27" i="1"/>
  <c r="CO27" i="1"/>
  <c r="CR27" i="1"/>
  <c r="CT27" i="1"/>
  <c r="CZ27" i="1"/>
  <c r="DC27" i="1"/>
  <c r="DB27" i="1" s="1"/>
  <c r="DD27" i="1"/>
  <c r="DI27" i="1"/>
  <c r="DL27" i="1"/>
  <c r="DK27" i="1" s="1"/>
  <c r="DM27" i="1"/>
  <c r="DR27" i="1"/>
  <c r="DU27" i="1"/>
  <c r="DV27" i="1"/>
  <c r="EA27" i="1"/>
  <c r="ED27" i="1"/>
  <c r="EC27" i="1" s="1"/>
  <c r="EE27" i="1"/>
  <c r="GV27" i="1"/>
  <c r="GW27" i="1"/>
  <c r="U28" i="1"/>
  <c r="Y28" i="1"/>
  <c r="AA28" i="1"/>
  <c r="AB28" i="1"/>
  <c r="AF28" i="1"/>
  <c r="AJ28" i="1"/>
  <c r="AK28" i="1"/>
  <c r="AO28" i="1"/>
  <c r="AQ28" i="1"/>
  <c r="AS28" i="1" s="1"/>
  <c r="AU28" i="1"/>
  <c r="AV28" i="1"/>
  <c r="AZ28" i="1"/>
  <c r="BD28" i="1"/>
  <c r="BE28" i="1"/>
  <c r="BI28" i="1"/>
  <c r="BM28" i="1"/>
  <c r="BN28" i="1"/>
  <c r="BR28" i="1"/>
  <c r="BV28" i="1"/>
  <c r="BW28" i="1"/>
  <c r="CA28" i="1"/>
  <c r="CE28" i="1"/>
  <c r="CF28" i="1"/>
  <c r="CI28" i="1"/>
  <c r="CJ28" i="1"/>
  <c r="CQ28" i="1"/>
  <c r="CS28" i="1"/>
  <c r="CU28" i="1" s="1"/>
  <c r="CW28" i="1"/>
  <c r="CX28" i="1"/>
  <c r="DB28" i="1"/>
  <c r="DF28" i="1"/>
  <c r="DG28" i="1"/>
  <c r="DK28" i="1"/>
  <c r="DO28" i="1"/>
  <c r="DP28" i="1"/>
  <c r="DT28" i="1"/>
  <c r="DX28" i="1"/>
  <c r="DY28" i="1"/>
  <c r="EC28" i="1"/>
  <c r="EG28" i="1"/>
  <c r="EH28" i="1"/>
  <c r="EK28" i="1"/>
  <c r="EL28" i="1"/>
  <c r="EW28" i="1"/>
  <c r="EX28" i="1"/>
  <c r="EY28" i="1"/>
  <c r="FB28" i="1"/>
  <c r="FC28" i="1"/>
  <c r="FH28" i="1"/>
  <c r="FK28" i="1"/>
  <c r="FN28" i="1"/>
  <c r="FQ28" i="1"/>
  <c r="FR28" i="1" s="1"/>
  <c r="FT28" i="1"/>
  <c r="FU28" i="1" s="1"/>
  <c r="FW28" i="1"/>
  <c r="FX28" i="1" s="1"/>
  <c r="FZ28" i="1"/>
  <c r="GA28" i="1" s="1"/>
  <c r="GC28" i="1"/>
  <c r="GF28" i="1"/>
  <c r="GG28" i="1" s="1"/>
  <c r="GI28" i="1"/>
  <c r="GJ28" i="1" s="1"/>
  <c r="GL28" i="1"/>
  <c r="GM28" i="1" s="1"/>
  <c r="GO28" i="1"/>
  <c r="GP28" i="1" s="1"/>
  <c r="GT28" i="1"/>
  <c r="GU28" i="1" s="1"/>
  <c r="H29" i="1"/>
  <c r="EX29" i="1" s="1"/>
  <c r="I29" i="1"/>
  <c r="J29" i="1"/>
  <c r="K29" i="1"/>
  <c r="L29" i="1"/>
  <c r="M29" i="1"/>
  <c r="N29" i="1"/>
  <c r="Q29" i="1"/>
  <c r="FH29" i="1" s="1"/>
  <c r="R29" i="1"/>
  <c r="AA29" i="1" s="1"/>
  <c r="S29" i="1"/>
  <c r="V29" i="1"/>
  <c r="W29" i="1" s="1"/>
  <c r="X29" i="1"/>
  <c r="AD29" i="1"/>
  <c r="AG29" i="1"/>
  <c r="AH29" i="1"/>
  <c r="AM29" i="1"/>
  <c r="AP29" i="1"/>
  <c r="AN29" i="1" s="1"/>
  <c r="AR29" i="1"/>
  <c r="AX29" i="1"/>
  <c r="BA29" i="1"/>
  <c r="AZ29" i="1" s="1"/>
  <c r="BB29" i="1"/>
  <c r="BG29" i="1"/>
  <c r="BJ29" i="1"/>
  <c r="BI29" i="1" s="1"/>
  <c r="BK29" i="1"/>
  <c r="BP29" i="1"/>
  <c r="BS29" i="1"/>
  <c r="BR29" i="1" s="1"/>
  <c r="BT29" i="1"/>
  <c r="BY29" i="1"/>
  <c r="CB29" i="1"/>
  <c r="CA29" i="1" s="1"/>
  <c r="CC29" i="1"/>
  <c r="CO29" i="1"/>
  <c r="CR29" i="1"/>
  <c r="CT29" i="1"/>
  <c r="CW29" i="1"/>
  <c r="CZ29" i="1"/>
  <c r="DC29" i="1"/>
  <c r="DB29" i="1" s="1"/>
  <c r="DD29" i="1"/>
  <c r="DI29" i="1"/>
  <c r="DL29" i="1"/>
  <c r="DK29" i="1" s="1"/>
  <c r="DM29" i="1"/>
  <c r="DR29" i="1"/>
  <c r="DU29" i="1"/>
  <c r="DT29" i="1" s="1"/>
  <c r="DV29" i="1"/>
  <c r="EA29" i="1"/>
  <c r="ED29" i="1"/>
  <c r="EC29" i="1" s="1"/>
  <c r="EE29" i="1"/>
  <c r="GV29" i="1"/>
  <c r="GW29" i="1"/>
  <c r="U30" i="1"/>
  <c r="AA30" i="1"/>
  <c r="AB30" i="1"/>
  <c r="AF30" i="1"/>
  <c r="AJ30" i="1"/>
  <c r="AK30" i="1"/>
  <c r="AO30" i="1"/>
  <c r="AQ30" i="1"/>
  <c r="AS30" i="1" s="1"/>
  <c r="AU30" i="1"/>
  <c r="AV30" i="1"/>
  <c r="AZ30" i="1"/>
  <c r="BD30" i="1"/>
  <c r="BE30" i="1"/>
  <c r="BI30" i="1"/>
  <c r="BM30" i="1"/>
  <c r="BN30" i="1"/>
  <c r="BR30" i="1"/>
  <c r="BV30" i="1"/>
  <c r="BW30" i="1"/>
  <c r="CA30" i="1"/>
  <c r="CE30" i="1"/>
  <c r="CF30" i="1"/>
  <c r="CI30" i="1"/>
  <c r="CJ30" i="1"/>
  <c r="CQ30" i="1"/>
  <c r="CS30" i="1"/>
  <c r="CW30" i="1"/>
  <c r="CX30" i="1"/>
  <c r="DB30" i="1"/>
  <c r="DF30" i="1"/>
  <c r="DG30" i="1"/>
  <c r="DK30" i="1"/>
  <c r="DO30" i="1"/>
  <c r="DP30" i="1"/>
  <c r="DT30" i="1"/>
  <c r="DX30" i="1"/>
  <c r="DY30" i="1"/>
  <c r="EC30" i="1"/>
  <c r="EG30" i="1"/>
  <c r="EH30" i="1"/>
  <c r="EK30" i="1"/>
  <c r="EL30" i="1"/>
  <c r="EW30" i="1"/>
  <c r="EX30" i="1"/>
  <c r="EY30" i="1"/>
  <c r="FB30" i="1"/>
  <c r="FC30" i="1"/>
  <c r="FH30" i="1"/>
  <c r="FK30" i="1"/>
  <c r="FN30" i="1"/>
  <c r="FQ30" i="1"/>
  <c r="FR30" i="1" s="1"/>
  <c r="FT30" i="1"/>
  <c r="FU30" i="1" s="1"/>
  <c r="FW30" i="1"/>
  <c r="FX30" i="1" s="1"/>
  <c r="FZ30" i="1"/>
  <c r="GA30" i="1" s="1"/>
  <c r="GC30" i="1"/>
  <c r="GF30" i="1"/>
  <c r="GG30" i="1" s="1"/>
  <c r="GI30" i="1"/>
  <c r="GJ30" i="1" s="1"/>
  <c r="GL30" i="1"/>
  <c r="GM30" i="1" s="1"/>
  <c r="GO30" i="1"/>
  <c r="GP30" i="1" s="1"/>
  <c r="GT30" i="1"/>
  <c r="GU30" i="1" s="1"/>
  <c r="H31" i="1"/>
  <c r="EW31" i="1" s="1"/>
  <c r="I31" i="1"/>
  <c r="J31" i="1"/>
  <c r="K31" i="1"/>
  <c r="L31" i="1"/>
  <c r="M31" i="1"/>
  <c r="T31" i="1" s="1"/>
  <c r="N31" i="1"/>
  <c r="Q31" i="1"/>
  <c r="GF31" i="1" s="1"/>
  <c r="GG31" i="1" s="1"/>
  <c r="R31" i="1"/>
  <c r="EG31" i="1" s="1"/>
  <c r="S31" i="1"/>
  <c r="V31" i="1"/>
  <c r="W31" i="1" s="1"/>
  <c r="X31" i="1"/>
  <c r="AD31" i="1"/>
  <c r="AG31" i="1"/>
  <c r="AF31" i="1" s="1"/>
  <c r="AH31" i="1"/>
  <c r="AM31" i="1"/>
  <c r="AP31" i="1"/>
  <c r="AR31" i="1"/>
  <c r="AX31" i="1"/>
  <c r="BA31" i="1"/>
  <c r="BB31" i="1"/>
  <c r="BG31" i="1"/>
  <c r="BJ31" i="1"/>
  <c r="BI31" i="1" s="1"/>
  <c r="BK31" i="1"/>
  <c r="BP31" i="1"/>
  <c r="BS31" i="1"/>
  <c r="BR31" i="1" s="1"/>
  <c r="BT31" i="1"/>
  <c r="BY31" i="1"/>
  <c r="CB31" i="1"/>
  <c r="CA31" i="1" s="1"/>
  <c r="CC31" i="1"/>
  <c r="CO31" i="1"/>
  <c r="CR31" i="1"/>
  <c r="CT31" i="1"/>
  <c r="CZ31" i="1"/>
  <c r="DC31" i="1"/>
  <c r="DB31" i="1" s="1"/>
  <c r="DD31" i="1"/>
  <c r="DI31" i="1"/>
  <c r="DL31" i="1"/>
  <c r="DK31" i="1" s="1"/>
  <c r="DM31" i="1"/>
  <c r="DR31" i="1"/>
  <c r="DU31" i="1"/>
  <c r="DV31" i="1"/>
  <c r="EA31" i="1"/>
  <c r="ED31" i="1"/>
  <c r="EC31" i="1" s="1"/>
  <c r="EE31" i="1"/>
  <c r="GV31" i="1"/>
  <c r="GW31" i="1"/>
  <c r="U32" i="1"/>
  <c r="Y32" i="1"/>
  <c r="AA32" i="1"/>
  <c r="AB32" i="1"/>
  <c r="AF32" i="1"/>
  <c r="AJ32" i="1"/>
  <c r="AK32" i="1"/>
  <c r="AO32" i="1"/>
  <c r="AQ32" i="1"/>
  <c r="AS32" i="1" s="1"/>
  <c r="AU32" i="1"/>
  <c r="AV32" i="1"/>
  <c r="AZ32" i="1"/>
  <c r="BD32" i="1"/>
  <c r="BE32" i="1"/>
  <c r="BI32" i="1"/>
  <c r="BM32" i="1"/>
  <c r="BN32" i="1"/>
  <c r="BR32" i="1"/>
  <c r="BV32" i="1"/>
  <c r="BW32" i="1"/>
  <c r="CA32" i="1"/>
  <c r="CE32" i="1"/>
  <c r="CF32" i="1"/>
  <c r="CI32" i="1"/>
  <c r="CJ32" i="1"/>
  <c r="CQ32" i="1"/>
  <c r="CS32" i="1"/>
  <c r="CU32" i="1" s="1"/>
  <c r="CW32" i="1"/>
  <c r="CX32" i="1"/>
  <c r="DB32" i="1"/>
  <c r="DF32" i="1"/>
  <c r="DG32" i="1"/>
  <c r="DK32" i="1"/>
  <c r="DO32" i="1"/>
  <c r="DP32" i="1"/>
  <c r="DT32" i="1"/>
  <c r="DX32" i="1"/>
  <c r="DY32" i="1"/>
  <c r="EC32" i="1"/>
  <c r="EG32" i="1"/>
  <c r="EH32" i="1"/>
  <c r="EK32" i="1"/>
  <c r="EL32" i="1"/>
  <c r="EW32" i="1"/>
  <c r="EX32" i="1"/>
  <c r="EY32" i="1"/>
  <c r="FB32" i="1"/>
  <c r="FC32" i="1"/>
  <c r="FH32" i="1"/>
  <c r="FK32" i="1"/>
  <c r="FL32" i="1" s="1"/>
  <c r="FN32" i="1"/>
  <c r="FQ32" i="1"/>
  <c r="FR32" i="1" s="1"/>
  <c r="FT32" i="1"/>
  <c r="FU32" i="1" s="1"/>
  <c r="FW32" i="1"/>
  <c r="FX32" i="1" s="1"/>
  <c r="FZ32" i="1"/>
  <c r="GA32" i="1" s="1"/>
  <c r="GC32" i="1"/>
  <c r="GF32" i="1"/>
  <c r="GG32" i="1" s="1"/>
  <c r="GI32" i="1"/>
  <c r="GJ32" i="1" s="1"/>
  <c r="GL32" i="1"/>
  <c r="GM32" i="1" s="1"/>
  <c r="GO32" i="1"/>
  <c r="GP32" i="1" s="1"/>
  <c r="GT32" i="1"/>
  <c r="GU32" i="1" s="1"/>
  <c r="H33" i="1"/>
  <c r="EW33" i="1" s="1"/>
  <c r="I33" i="1"/>
  <c r="J33" i="1"/>
  <c r="K33" i="1"/>
  <c r="L33" i="1"/>
  <c r="M33" i="1"/>
  <c r="T33" i="1" s="1"/>
  <c r="N33" i="1"/>
  <c r="Q33" i="1"/>
  <c r="GC33" i="1" s="1"/>
  <c r="R33" i="1"/>
  <c r="BW33" i="1" s="1"/>
  <c r="S33" i="1"/>
  <c r="V33" i="1"/>
  <c r="W33" i="1" s="1"/>
  <c r="X33" i="1"/>
  <c r="AD33" i="1"/>
  <c r="AG33" i="1"/>
  <c r="AH33" i="1"/>
  <c r="AM33" i="1"/>
  <c r="AP33" i="1"/>
  <c r="AR33" i="1"/>
  <c r="AX33" i="1"/>
  <c r="BA33" i="1"/>
  <c r="AZ33" i="1" s="1"/>
  <c r="BB33" i="1"/>
  <c r="BG33" i="1"/>
  <c r="BJ33" i="1"/>
  <c r="BI33" i="1" s="1"/>
  <c r="BK33" i="1"/>
  <c r="BP33" i="1"/>
  <c r="BS33" i="1"/>
  <c r="BR33" i="1" s="1"/>
  <c r="BT33" i="1"/>
  <c r="BY33" i="1"/>
  <c r="CB33" i="1"/>
  <c r="CC33" i="1"/>
  <c r="CO33" i="1"/>
  <c r="CR33" i="1"/>
  <c r="CT33" i="1"/>
  <c r="CZ33" i="1"/>
  <c r="DC33" i="1"/>
  <c r="DB33" i="1" s="1"/>
  <c r="DD33" i="1"/>
  <c r="DI33" i="1"/>
  <c r="DL33" i="1"/>
  <c r="DM33" i="1"/>
  <c r="DR33" i="1"/>
  <c r="DU33" i="1"/>
  <c r="DT33" i="1" s="1"/>
  <c r="DV33" i="1"/>
  <c r="EA33" i="1"/>
  <c r="ED33" i="1"/>
  <c r="EC33" i="1" s="1"/>
  <c r="EE33" i="1"/>
  <c r="GV33" i="1"/>
  <c r="GW33" i="1"/>
  <c r="U34" i="1"/>
  <c r="AA34" i="1"/>
  <c r="AB34" i="1"/>
  <c r="AF34" i="1"/>
  <c r="AJ34" i="1"/>
  <c r="AK34" i="1"/>
  <c r="AO34" i="1"/>
  <c r="AQ34" i="1"/>
  <c r="AS34" i="1" s="1"/>
  <c r="AU34" i="1"/>
  <c r="AV34" i="1"/>
  <c r="AZ34" i="1"/>
  <c r="BD34" i="1"/>
  <c r="BE34" i="1"/>
  <c r="BI34" i="1"/>
  <c r="BM34" i="1"/>
  <c r="BN34" i="1"/>
  <c r="BR34" i="1"/>
  <c r="BV34" i="1"/>
  <c r="BW34" i="1"/>
  <c r="CA34" i="1"/>
  <c r="CE34" i="1"/>
  <c r="CF34" i="1"/>
  <c r="CI34" i="1"/>
  <c r="CJ34" i="1"/>
  <c r="CQ34" i="1"/>
  <c r="CS34" i="1"/>
  <c r="CW34" i="1"/>
  <c r="CX34" i="1"/>
  <c r="DB34" i="1"/>
  <c r="DF34" i="1"/>
  <c r="DG34" i="1"/>
  <c r="DK34" i="1"/>
  <c r="DO34" i="1"/>
  <c r="DP34" i="1"/>
  <c r="DT34" i="1"/>
  <c r="DX34" i="1"/>
  <c r="DY34" i="1"/>
  <c r="EC34" i="1"/>
  <c r="EG34" i="1"/>
  <c r="EH34" i="1"/>
  <c r="EK34" i="1"/>
  <c r="EL34" i="1"/>
  <c r="EW34" i="1"/>
  <c r="EX34" i="1"/>
  <c r="EY34" i="1"/>
  <c r="FB34" i="1"/>
  <c r="FC34" i="1"/>
  <c r="FH34" i="1"/>
  <c r="FK34" i="1"/>
  <c r="FL34" i="1" s="1"/>
  <c r="FN34" i="1"/>
  <c r="FQ34" i="1"/>
  <c r="FR34" i="1" s="1"/>
  <c r="FT34" i="1"/>
  <c r="FU34" i="1" s="1"/>
  <c r="FW34" i="1"/>
  <c r="FX34" i="1" s="1"/>
  <c r="FZ34" i="1"/>
  <c r="GA34" i="1" s="1"/>
  <c r="GC34" i="1"/>
  <c r="GF34" i="1"/>
  <c r="GG34" i="1" s="1"/>
  <c r="GI34" i="1"/>
  <c r="GJ34" i="1" s="1"/>
  <c r="GL34" i="1"/>
  <c r="GM34" i="1" s="1"/>
  <c r="GO34" i="1"/>
  <c r="GP34" i="1" s="1"/>
  <c r="GT34" i="1"/>
  <c r="GU34" i="1" s="1"/>
  <c r="H35" i="1"/>
  <c r="I35" i="1"/>
  <c r="J35" i="1"/>
  <c r="K35" i="1"/>
  <c r="L35" i="1"/>
  <c r="M35" i="1"/>
  <c r="T35" i="1" s="1"/>
  <c r="N35" i="1"/>
  <c r="Q35" i="1"/>
  <c r="FQ35" i="1" s="1"/>
  <c r="FR35" i="1" s="1"/>
  <c r="R35" i="1"/>
  <c r="AB35" i="1" s="1"/>
  <c r="S35" i="1"/>
  <c r="V35" i="1"/>
  <c r="W35" i="1" s="1"/>
  <c r="X35" i="1"/>
  <c r="AD35" i="1"/>
  <c r="AG35" i="1"/>
  <c r="AF35" i="1" s="1"/>
  <c r="AH35" i="1"/>
  <c r="AM35" i="1"/>
  <c r="AP35" i="1"/>
  <c r="AN35" i="1" s="1"/>
  <c r="AR35" i="1"/>
  <c r="AX35" i="1"/>
  <c r="BA35" i="1"/>
  <c r="BB35" i="1"/>
  <c r="BG35" i="1"/>
  <c r="BJ35" i="1"/>
  <c r="BI35" i="1" s="1"/>
  <c r="BK35" i="1"/>
  <c r="BP35" i="1"/>
  <c r="BS35" i="1"/>
  <c r="BR35" i="1" s="1"/>
  <c r="BT35" i="1"/>
  <c r="BY35" i="1"/>
  <c r="CB35" i="1"/>
  <c r="CA35" i="1" s="1"/>
  <c r="CC35" i="1"/>
  <c r="CO35" i="1"/>
  <c r="CR35" i="1"/>
  <c r="CP35" i="1" s="1"/>
  <c r="CT35" i="1"/>
  <c r="CZ35" i="1"/>
  <c r="DC35" i="1"/>
  <c r="DB35" i="1" s="1"/>
  <c r="DD35" i="1"/>
  <c r="DI35" i="1"/>
  <c r="DL35" i="1"/>
  <c r="DK35" i="1" s="1"/>
  <c r="DM35" i="1"/>
  <c r="DR35" i="1"/>
  <c r="DU35" i="1"/>
  <c r="DV35" i="1"/>
  <c r="EA35" i="1"/>
  <c r="ED35" i="1"/>
  <c r="EC35" i="1" s="1"/>
  <c r="EE35" i="1"/>
  <c r="GV35" i="1"/>
  <c r="GW35" i="1"/>
  <c r="U36" i="1"/>
  <c r="Y36" i="1"/>
  <c r="AA36" i="1"/>
  <c r="AB36" i="1"/>
  <c r="AF36" i="1"/>
  <c r="AJ36" i="1"/>
  <c r="AK36" i="1"/>
  <c r="AO36" i="1"/>
  <c r="AQ36" i="1"/>
  <c r="AS36" i="1" s="1"/>
  <c r="AU36" i="1"/>
  <c r="AV36" i="1"/>
  <c r="AZ36" i="1"/>
  <c r="BD36" i="1"/>
  <c r="BE36" i="1"/>
  <c r="BI36" i="1"/>
  <c r="BM36" i="1"/>
  <c r="BN36" i="1"/>
  <c r="BR36" i="1"/>
  <c r="BV36" i="1"/>
  <c r="BW36" i="1"/>
  <c r="CA36" i="1"/>
  <c r="CE36" i="1"/>
  <c r="CF36" i="1"/>
  <c r="CI36" i="1"/>
  <c r="CJ36" i="1"/>
  <c r="CQ36" i="1"/>
  <c r="CS36" i="1"/>
  <c r="CU36" i="1" s="1"/>
  <c r="CW36" i="1"/>
  <c r="CX36" i="1"/>
  <c r="DB36" i="1"/>
  <c r="DF36" i="1"/>
  <c r="DG36" i="1"/>
  <c r="DK36" i="1"/>
  <c r="DO36" i="1"/>
  <c r="DP36" i="1"/>
  <c r="DT36" i="1"/>
  <c r="DX36" i="1"/>
  <c r="DY36" i="1"/>
  <c r="EC36" i="1"/>
  <c r="EG36" i="1"/>
  <c r="EH36" i="1"/>
  <c r="EK36" i="1"/>
  <c r="EL36" i="1"/>
  <c r="EW36" i="1"/>
  <c r="EX36" i="1"/>
  <c r="EY36" i="1"/>
  <c r="FB36" i="1"/>
  <c r="FC36" i="1"/>
  <c r="FH36" i="1"/>
  <c r="FK36" i="1"/>
  <c r="FN36" i="1"/>
  <c r="FQ36" i="1"/>
  <c r="FR36" i="1" s="1"/>
  <c r="FT36" i="1"/>
  <c r="FU36" i="1" s="1"/>
  <c r="FW36" i="1"/>
  <c r="FX36" i="1" s="1"/>
  <c r="FZ36" i="1"/>
  <c r="GA36" i="1" s="1"/>
  <c r="GC36" i="1"/>
  <c r="GF36" i="1"/>
  <c r="GG36" i="1" s="1"/>
  <c r="GI36" i="1"/>
  <c r="GJ36" i="1" s="1"/>
  <c r="GL36" i="1"/>
  <c r="GM36" i="1" s="1"/>
  <c r="GO36" i="1"/>
  <c r="GP36" i="1" s="1"/>
  <c r="GT36" i="1"/>
  <c r="GU36" i="1" s="1"/>
  <c r="H37" i="1"/>
  <c r="EW37" i="1" s="1"/>
  <c r="I37" i="1"/>
  <c r="J37" i="1"/>
  <c r="K37" i="1"/>
  <c r="L37" i="1"/>
  <c r="M37" i="1"/>
  <c r="N37" i="1"/>
  <c r="Q37" i="1"/>
  <c r="R37" i="1"/>
  <c r="BW37" i="1" s="1"/>
  <c r="S37" i="1"/>
  <c r="V37" i="1"/>
  <c r="W37" i="1" s="1"/>
  <c r="X37" i="1"/>
  <c r="AD37" i="1"/>
  <c r="AG37" i="1"/>
  <c r="AF37" i="1" s="1"/>
  <c r="AH37" i="1"/>
  <c r="AM37" i="1"/>
  <c r="AP37" i="1"/>
  <c r="AR37" i="1"/>
  <c r="AX37" i="1"/>
  <c r="BA37" i="1"/>
  <c r="AZ37" i="1" s="1"/>
  <c r="BB37" i="1"/>
  <c r="BG37" i="1"/>
  <c r="BJ37" i="1"/>
  <c r="BI37" i="1" s="1"/>
  <c r="BK37" i="1"/>
  <c r="BP37" i="1"/>
  <c r="BS37" i="1"/>
  <c r="BR37" i="1" s="1"/>
  <c r="BT37" i="1"/>
  <c r="BY37" i="1"/>
  <c r="CB37" i="1"/>
  <c r="CC37" i="1"/>
  <c r="CO37" i="1"/>
  <c r="CR37" i="1"/>
  <c r="CT37" i="1"/>
  <c r="CZ37" i="1"/>
  <c r="DC37" i="1"/>
  <c r="DB37" i="1" s="1"/>
  <c r="DD37" i="1"/>
  <c r="DI37" i="1"/>
  <c r="DL37" i="1"/>
  <c r="DK37" i="1" s="1"/>
  <c r="DM37" i="1"/>
  <c r="DR37" i="1"/>
  <c r="DU37" i="1"/>
  <c r="DT37" i="1" s="1"/>
  <c r="DV37" i="1"/>
  <c r="EA37" i="1"/>
  <c r="ED37" i="1"/>
  <c r="EE37" i="1"/>
  <c r="GV37" i="1"/>
  <c r="GW37" i="1"/>
  <c r="U38" i="1"/>
  <c r="AA38" i="1"/>
  <c r="AB38" i="1"/>
  <c r="AF38" i="1"/>
  <c r="AJ38" i="1"/>
  <c r="AK38" i="1"/>
  <c r="AO38" i="1"/>
  <c r="AQ38" i="1"/>
  <c r="AS38" i="1" s="1"/>
  <c r="AU38" i="1"/>
  <c r="AV38" i="1"/>
  <c r="AZ38" i="1"/>
  <c r="BD38" i="1"/>
  <c r="BE38" i="1"/>
  <c r="BI38" i="1"/>
  <c r="BM38" i="1"/>
  <c r="BN38" i="1"/>
  <c r="BR38" i="1"/>
  <c r="BV38" i="1"/>
  <c r="BW38" i="1"/>
  <c r="CA38" i="1"/>
  <c r="CE38" i="1"/>
  <c r="CF38" i="1"/>
  <c r="CI38" i="1"/>
  <c r="CJ38" i="1"/>
  <c r="CQ38" i="1"/>
  <c r="CS38" i="1"/>
  <c r="CW38" i="1"/>
  <c r="CX38" i="1"/>
  <c r="DB38" i="1"/>
  <c r="DF38" i="1"/>
  <c r="DG38" i="1"/>
  <c r="DK38" i="1"/>
  <c r="DO38" i="1"/>
  <c r="DP38" i="1"/>
  <c r="DT38" i="1"/>
  <c r="DX38" i="1"/>
  <c r="DY38" i="1"/>
  <c r="EC38" i="1"/>
  <c r="EG38" i="1"/>
  <c r="EH38" i="1"/>
  <c r="EK38" i="1"/>
  <c r="EL38" i="1"/>
  <c r="EW38" i="1"/>
  <c r="EX38" i="1"/>
  <c r="EY38" i="1"/>
  <c r="FB38" i="1"/>
  <c r="FC38" i="1"/>
  <c r="FH38" i="1"/>
  <c r="FK38" i="1"/>
  <c r="FN38" i="1"/>
  <c r="FQ38" i="1"/>
  <c r="FR38" i="1" s="1"/>
  <c r="FT38" i="1"/>
  <c r="FU38" i="1" s="1"/>
  <c r="FW38" i="1"/>
  <c r="FX38" i="1" s="1"/>
  <c r="FZ38" i="1"/>
  <c r="GA38" i="1" s="1"/>
  <c r="GC38" i="1"/>
  <c r="GF38" i="1"/>
  <c r="GG38" i="1" s="1"/>
  <c r="GI38" i="1"/>
  <c r="GJ38" i="1" s="1"/>
  <c r="GL38" i="1"/>
  <c r="GM38" i="1" s="1"/>
  <c r="GO38" i="1"/>
  <c r="GP38" i="1" s="1"/>
  <c r="GT38" i="1"/>
  <c r="GU38" i="1" s="1"/>
  <c r="H39" i="1"/>
  <c r="I39" i="1"/>
  <c r="J39" i="1"/>
  <c r="K39" i="1"/>
  <c r="L39" i="1"/>
  <c r="M39" i="1"/>
  <c r="T39" i="1" s="1"/>
  <c r="N39" i="1"/>
  <c r="Q39" i="1"/>
  <c r="FT39" i="1" s="1"/>
  <c r="FU39" i="1" s="1"/>
  <c r="R39" i="1"/>
  <c r="EG39" i="1" s="1"/>
  <c r="S39" i="1"/>
  <c r="V39" i="1"/>
  <c r="W39" i="1" s="1"/>
  <c r="X39" i="1"/>
  <c r="AD39" i="1"/>
  <c r="AG39" i="1"/>
  <c r="AF39" i="1" s="1"/>
  <c r="AH39" i="1"/>
  <c r="AM39" i="1"/>
  <c r="AP39" i="1"/>
  <c r="AN39" i="1" s="1"/>
  <c r="AR39" i="1"/>
  <c r="AX39" i="1"/>
  <c r="BA39" i="1"/>
  <c r="BB39" i="1"/>
  <c r="BG39" i="1"/>
  <c r="BJ39" i="1"/>
  <c r="BI39" i="1" s="1"/>
  <c r="BK39" i="1"/>
  <c r="BP39" i="1"/>
  <c r="BS39" i="1"/>
  <c r="BR39" i="1" s="1"/>
  <c r="BT39" i="1"/>
  <c r="BY39" i="1"/>
  <c r="CB39" i="1"/>
  <c r="CA39" i="1" s="1"/>
  <c r="CC39" i="1"/>
  <c r="CO39" i="1"/>
  <c r="CR39" i="1"/>
  <c r="CP39" i="1" s="1"/>
  <c r="CT39" i="1"/>
  <c r="CZ39" i="1"/>
  <c r="DC39" i="1"/>
  <c r="DB39" i="1" s="1"/>
  <c r="DD39" i="1"/>
  <c r="DI39" i="1"/>
  <c r="DL39" i="1"/>
  <c r="DK39" i="1" s="1"/>
  <c r="DM39" i="1"/>
  <c r="DR39" i="1"/>
  <c r="DU39" i="1"/>
  <c r="DV39" i="1"/>
  <c r="EA39" i="1"/>
  <c r="ED39" i="1"/>
  <c r="EC39" i="1" s="1"/>
  <c r="EE39" i="1"/>
  <c r="GV39" i="1"/>
  <c r="GW39" i="1"/>
  <c r="U40" i="1"/>
  <c r="AA40" i="1"/>
  <c r="AB40" i="1"/>
  <c r="AF40" i="1"/>
  <c r="AJ40" i="1"/>
  <c r="AK40" i="1"/>
  <c r="AO40" i="1"/>
  <c r="AQ40" i="1"/>
  <c r="AU40" i="1"/>
  <c r="AV40" i="1"/>
  <c r="AZ40" i="1"/>
  <c r="BD40" i="1"/>
  <c r="BE40" i="1"/>
  <c r="BI40" i="1"/>
  <c r="BM40" i="1"/>
  <c r="BN40" i="1"/>
  <c r="BR40" i="1"/>
  <c r="BV40" i="1"/>
  <c r="BW40" i="1"/>
  <c r="CA40" i="1"/>
  <c r="CE40" i="1"/>
  <c r="CF40" i="1"/>
  <c r="CI40" i="1"/>
  <c r="CJ40" i="1"/>
  <c r="CQ40" i="1"/>
  <c r="CS40" i="1"/>
  <c r="CU40" i="1" s="1"/>
  <c r="CW40" i="1"/>
  <c r="CX40" i="1"/>
  <c r="DB40" i="1"/>
  <c r="DF40" i="1"/>
  <c r="DG40" i="1"/>
  <c r="DK40" i="1"/>
  <c r="DO40" i="1"/>
  <c r="DP40" i="1"/>
  <c r="DT40" i="1"/>
  <c r="DX40" i="1"/>
  <c r="DY40" i="1"/>
  <c r="EC40" i="1"/>
  <c r="EG40" i="1"/>
  <c r="EH40" i="1"/>
  <c r="EK40" i="1"/>
  <c r="EL40" i="1"/>
  <c r="EW40" i="1"/>
  <c r="EX40" i="1"/>
  <c r="EY40" i="1"/>
  <c r="FB40" i="1"/>
  <c r="FC40" i="1"/>
  <c r="FH40" i="1"/>
  <c r="FK40" i="1"/>
  <c r="FL40" i="1" s="1"/>
  <c r="FN40" i="1"/>
  <c r="FQ40" i="1"/>
  <c r="FR40" i="1" s="1"/>
  <c r="FT40" i="1"/>
  <c r="FU40" i="1" s="1"/>
  <c r="FW40" i="1"/>
  <c r="FX40" i="1" s="1"/>
  <c r="FZ40" i="1"/>
  <c r="GA40" i="1" s="1"/>
  <c r="GC40" i="1"/>
  <c r="GF40" i="1"/>
  <c r="GG40" i="1" s="1"/>
  <c r="GI40" i="1"/>
  <c r="GJ40" i="1" s="1"/>
  <c r="GL40" i="1"/>
  <c r="GM40" i="1" s="1"/>
  <c r="GO40" i="1"/>
  <c r="GP40" i="1" s="1"/>
  <c r="GT40" i="1"/>
  <c r="GU40" i="1" s="1"/>
  <c r="H41" i="1"/>
  <c r="EX41" i="1" s="1"/>
  <c r="I41" i="1"/>
  <c r="J41" i="1"/>
  <c r="K41" i="1"/>
  <c r="L41" i="1"/>
  <c r="M41" i="1"/>
  <c r="N41" i="1"/>
  <c r="Q41" i="1"/>
  <c r="FQ41" i="1" s="1"/>
  <c r="FR41" i="1" s="1"/>
  <c r="R41" i="1"/>
  <c r="FC41" i="1" s="1"/>
  <c r="S41" i="1"/>
  <c r="V41" i="1"/>
  <c r="W41" i="1" s="1"/>
  <c r="X41" i="1"/>
  <c r="AD41" i="1"/>
  <c r="AG41" i="1"/>
  <c r="AF41" i="1" s="1"/>
  <c r="AH41" i="1"/>
  <c r="AM41" i="1"/>
  <c r="AP41" i="1"/>
  <c r="AR41" i="1"/>
  <c r="AX41" i="1"/>
  <c r="BA41" i="1"/>
  <c r="AZ41" i="1" s="1"/>
  <c r="BB41" i="1"/>
  <c r="BG41" i="1"/>
  <c r="BJ41" i="1"/>
  <c r="BI41" i="1" s="1"/>
  <c r="BK41" i="1"/>
  <c r="BP41" i="1"/>
  <c r="BS41" i="1"/>
  <c r="BT41" i="1"/>
  <c r="BW41" i="1"/>
  <c r="BY41" i="1"/>
  <c r="CB41" i="1"/>
  <c r="CA41" i="1" s="1"/>
  <c r="CC41" i="1"/>
  <c r="CO41" i="1"/>
  <c r="CR41" i="1"/>
  <c r="CT41" i="1"/>
  <c r="CZ41" i="1"/>
  <c r="DC41" i="1"/>
  <c r="DB41" i="1" s="1"/>
  <c r="DD41" i="1"/>
  <c r="DI41" i="1"/>
  <c r="DL41" i="1"/>
  <c r="DM41" i="1"/>
  <c r="DR41" i="1"/>
  <c r="DU41" i="1"/>
  <c r="DT41" i="1" s="1"/>
  <c r="DV41" i="1"/>
  <c r="EA41" i="1"/>
  <c r="ED41" i="1"/>
  <c r="EC41" i="1" s="1"/>
  <c r="EE41" i="1"/>
  <c r="GV41" i="1"/>
  <c r="GW41" i="1"/>
  <c r="U42" i="1"/>
  <c r="AA42" i="1"/>
  <c r="AB42" i="1"/>
  <c r="AF42" i="1"/>
  <c r="AJ42" i="1"/>
  <c r="AK42" i="1"/>
  <c r="AO42" i="1"/>
  <c r="AQ42" i="1"/>
  <c r="AS42" i="1" s="1"/>
  <c r="AU42" i="1"/>
  <c r="AV42" i="1"/>
  <c r="AZ42" i="1"/>
  <c r="BD42" i="1"/>
  <c r="BE42" i="1"/>
  <c r="BI42" i="1"/>
  <c r="BM42" i="1"/>
  <c r="BN42" i="1"/>
  <c r="BR42" i="1"/>
  <c r="BV42" i="1"/>
  <c r="BW42" i="1"/>
  <c r="CA42" i="1"/>
  <c r="CE42" i="1"/>
  <c r="CF42" i="1"/>
  <c r="CI42" i="1"/>
  <c r="CJ42" i="1"/>
  <c r="CQ42" i="1"/>
  <c r="CS42" i="1"/>
  <c r="CW42" i="1"/>
  <c r="CX42" i="1"/>
  <c r="DB42" i="1"/>
  <c r="DF42" i="1"/>
  <c r="DG42" i="1"/>
  <c r="DK42" i="1"/>
  <c r="DO42" i="1"/>
  <c r="DP42" i="1"/>
  <c r="DT42" i="1"/>
  <c r="DX42" i="1"/>
  <c r="DY42" i="1"/>
  <c r="EC42" i="1"/>
  <c r="EG42" i="1"/>
  <c r="EH42" i="1"/>
  <c r="EK42" i="1"/>
  <c r="EL42" i="1"/>
  <c r="EW42" i="1"/>
  <c r="EX42" i="1"/>
  <c r="EY42" i="1"/>
  <c r="FB42" i="1"/>
  <c r="FC42" i="1"/>
  <c r="FH42" i="1"/>
  <c r="FK42" i="1"/>
  <c r="FL42" i="1" s="1"/>
  <c r="FN42" i="1"/>
  <c r="FQ42" i="1"/>
  <c r="FR42" i="1" s="1"/>
  <c r="FT42" i="1"/>
  <c r="FU42" i="1" s="1"/>
  <c r="FW42" i="1"/>
  <c r="FX42" i="1" s="1"/>
  <c r="FZ42" i="1"/>
  <c r="GA42" i="1" s="1"/>
  <c r="GC42" i="1"/>
  <c r="GF42" i="1"/>
  <c r="GG42" i="1" s="1"/>
  <c r="GI42" i="1"/>
  <c r="GJ42" i="1" s="1"/>
  <c r="GL42" i="1"/>
  <c r="GM42" i="1" s="1"/>
  <c r="GO42" i="1"/>
  <c r="GP42" i="1" s="1"/>
  <c r="GT42" i="1"/>
  <c r="GU42" i="1" s="1"/>
  <c r="H43" i="1"/>
  <c r="I43" i="1"/>
  <c r="J43" i="1"/>
  <c r="K43" i="1"/>
  <c r="L43" i="1"/>
  <c r="M43" i="1"/>
  <c r="T43" i="1" s="1"/>
  <c r="N43" i="1"/>
  <c r="Q43" i="1"/>
  <c r="FQ43" i="1" s="1"/>
  <c r="FR43" i="1" s="1"/>
  <c r="R43" i="1"/>
  <c r="EG43" i="1" s="1"/>
  <c r="S43" i="1"/>
  <c r="V43" i="1"/>
  <c r="W43" i="1" s="1"/>
  <c r="X43" i="1"/>
  <c r="AD43" i="1"/>
  <c r="AG43" i="1"/>
  <c r="AF43" i="1" s="1"/>
  <c r="AH43" i="1"/>
  <c r="AM43" i="1"/>
  <c r="AP43" i="1"/>
  <c r="AR43" i="1"/>
  <c r="AX43" i="1"/>
  <c r="BA43" i="1"/>
  <c r="BB43" i="1"/>
  <c r="BG43" i="1"/>
  <c r="BJ43" i="1"/>
  <c r="BI43" i="1" s="1"/>
  <c r="BK43" i="1"/>
  <c r="BP43" i="1"/>
  <c r="BS43" i="1"/>
  <c r="BR43" i="1" s="1"/>
  <c r="BT43" i="1"/>
  <c r="BY43" i="1"/>
  <c r="CB43" i="1"/>
  <c r="CA43" i="1" s="1"/>
  <c r="CC43" i="1"/>
  <c r="CO43" i="1"/>
  <c r="CR43" i="1"/>
  <c r="CT43" i="1"/>
  <c r="CZ43" i="1"/>
  <c r="DC43" i="1"/>
  <c r="DB43" i="1" s="1"/>
  <c r="DD43" i="1"/>
  <c r="DI43" i="1"/>
  <c r="DL43" i="1"/>
  <c r="DK43" i="1" s="1"/>
  <c r="DM43" i="1"/>
  <c r="DR43" i="1"/>
  <c r="DU43" i="1"/>
  <c r="DV43" i="1"/>
  <c r="EA43" i="1"/>
  <c r="ED43" i="1"/>
  <c r="EC43" i="1" s="1"/>
  <c r="EE43" i="1"/>
  <c r="GV43" i="1"/>
  <c r="GW43" i="1"/>
  <c r="U44" i="1"/>
  <c r="Y44" i="1"/>
  <c r="AA44" i="1"/>
  <c r="AB44" i="1"/>
  <c r="AF44" i="1"/>
  <c r="AJ44" i="1"/>
  <c r="AK44" i="1"/>
  <c r="AO44" i="1"/>
  <c r="AQ44" i="1"/>
  <c r="AS44" i="1" s="1"/>
  <c r="AU44" i="1"/>
  <c r="AV44" i="1"/>
  <c r="AZ44" i="1"/>
  <c r="BD44" i="1"/>
  <c r="BE44" i="1"/>
  <c r="BI44" i="1"/>
  <c r="BM44" i="1"/>
  <c r="BN44" i="1"/>
  <c r="BR44" i="1"/>
  <c r="BV44" i="1"/>
  <c r="BW44" i="1"/>
  <c r="CA44" i="1"/>
  <c r="CE44" i="1"/>
  <c r="CF44" i="1"/>
  <c r="CI44" i="1"/>
  <c r="CJ44" i="1"/>
  <c r="CQ44" i="1"/>
  <c r="CS44" i="1"/>
  <c r="CU44" i="1" s="1"/>
  <c r="CW44" i="1"/>
  <c r="CX44" i="1"/>
  <c r="DB44" i="1"/>
  <c r="DF44" i="1"/>
  <c r="DG44" i="1"/>
  <c r="DK44" i="1"/>
  <c r="DO44" i="1"/>
  <c r="DP44" i="1"/>
  <c r="DT44" i="1"/>
  <c r="DX44" i="1"/>
  <c r="DY44" i="1"/>
  <c r="EC44" i="1"/>
  <c r="EG44" i="1"/>
  <c r="EH44" i="1"/>
  <c r="EK44" i="1"/>
  <c r="EL44" i="1"/>
  <c r="EW44" i="1"/>
  <c r="EX44" i="1"/>
  <c r="EY44" i="1"/>
  <c r="FB44" i="1"/>
  <c r="FC44" i="1"/>
  <c r="FH44" i="1"/>
  <c r="FK44" i="1"/>
  <c r="FL44" i="1" s="1"/>
  <c r="FN44" i="1"/>
  <c r="FQ44" i="1"/>
  <c r="FR44" i="1" s="1"/>
  <c r="FT44" i="1"/>
  <c r="FU44" i="1" s="1"/>
  <c r="FW44" i="1"/>
  <c r="FX44" i="1" s="1"/>
  <c r="FZ44" i="1"/>
  <c r="GA44" i="1" s="1"/>
  <c r="GC44" i="1"/>
  <c r="GF44" i="1"/>
  <c r="GG44" i="1" s="1"/>
  <c r="GI44" i="1"/>
  <c r="GJ44" i="1" s="1"/>
  <c r="GL44" i="1"/>
  <c r="GM44" i="1" s="1"/>
  <c r="GO44" i="1"/>
  <c r="GP44" i="1" s="1"/>
  <c r="GT44" i="1"/>
  <c r="GU44" i="1" s="1"/>
  <c r="H45" i="1"/>
  <c r="EX45" i="1" s="1"/>
  <c r="I45" i="1"/>
  <c r="J45" i="1"/>
  <c r="K45" i="1"/>
  <c r="L45" i="1"/>
  <c r="M45" i="1"/>
  <c r="N45" i="1"/>
  <c r="Q45" i="1"/>
  <c r="FK45" i="1" s="1"/>
  <c r="FL45" i="1" s="1"/>
  <c r="R45" i="1"/>
  <c r="AA45" i="1" s="1"/>
  <c r="S45" i="1"/>
  <c r="V45" i="1"/>
  <c r="W45" i="1" s="1"/>
  <c r="X45" i="1"/>
  <c r="AD45" i="1"/>
  <c r="AG45" i="1"/>
  <c r="AF45" i="1" s="1"/>
  <c r="AH45" i="1"/>
  <c r="AK45" i="1"/>
  <c r="AM45" i="1"/>
  <c r="AP45" i="1"/>
  <c r="AN45" i="1" s="1"/>
  <c r="AR45" i="1"/>
  <c r="AX45" i="1"/>
  <c r="BA45" i="1"/>
  <c r="AZ45" i="1" s="1"/>
  <c r="BB45" i="1"/>
  <c r="BG45" i="1"/>
  <c r="BJ45" i="1"/>
  <c r="BK45" i="1"/>
  <c r="BP45" i="1"/>
  <c r="BS45" i="1"/>
  <c r="BR45" i="1" s="1"/>
  <c r="BT45" i="1"/>
  <c r="BY45" i="1"/>
  <c r="CB45" i="1"/>
  <c r="CA45" i="1" s="1"/>
  <c r="CC45" i="1"/>
  <c r="CO45" i="1"/>
  <c r="CR45" i="1"/>
  <c r="CT45" i="1"/>
  <c r="CZ45" i="1"/>
  <c r="DC45" i="1"/>
  <c r="DB45" i="1" s="1"/>
  <c r="DD45" i="1"/>
  <c r="DI45" i="1"/>
  <c r="DL45" i="1"/>
  <c r="DM45" i="1"/>
  <c r="DR45" i="1"/>
  <c r="DU45" i="1"/>
  <c r="DT45" i="1" s="1"/>
  <c r="DV45" i="1"/>
  <c r="EA45" i="1"/>
  <c r="ED45" i="1"/>
  <c r="EC45" i="1" s="1"/>
  <c r="EE45" i="1"/>
  <c r="EH45" i="1"/>
  <c r="GV45" i="1"/>
  <c r="GW45" i="1"/>
  <c r="U46" i="1"/>
  <c r="AA46" i="1"/>
  <c r="AB46" i="1"/>
  <c r="AF46" i="1"/>
  <c r="AJ46" i="1"/>
  <c r="AK46" i="1"/>
  <c r="AO46" i="1"/>
  <c r="AQ46" i="1"/>
  <c r="AS46" i="1" s="1"/>
  <c r="AU46" i="1"/>
  <c r="AV46" i="1"/>
  <c r="AZ46" i="1"/>
  <c r="BD46" i="1"/>
  <c r="BE46" i="1"/>
  <c r="BI46" i="1"/>
  <c r="BM46" i="1"/>
  <c r="BN46" i="1"/>
  <c r="BR46" i="1"/>
  <c r="BV46" i="1"/>
  <c r="BW46" i="1"/>
  <c r="CA46" i="1"/>
  <c r="CE46" i="1"/>
  <c r="CF46" i="1"/>
  <c r="CI46" i="1"/>
  <c r="CJ46" i="1"/>
  <c r="CQ46" i="1"/>
  <c r="CS46" i="1"/>
  <c r="CW46" i="1"/>
  <c r="CX46" i="1"/>
  <c r="DB46" i="1"/>
  <c r="DF46" i="1"/>
  <c r="DG46" i="1"/>
  <c r="DK46" i="1"/>
  <c r="DO46" i="1"/>
  <c r="DP46" i="1"/>
  <c r="DT46" i="1"/>
  <c r="DX46" i="1"/>
  <c r="DY46" i="1"/>
  <c r="EC46" i="1"/>
  <c r="EG46" i="1"/>
  <c r="EH46" i="1"/>
  <c r="EK46" i="1"/>
  <c r="EL46" i="1"/>
  <c r="EW46" i="1"/>
  <c r="EX46" i="1"/>
  <c r="EY46" i="1"/>
  <c r="FB46" i="1"/>
  <c r="FC46" i="1"/>
  <c r="FH46" i="1"/>
  <c r="FK46" i="1"/>
  <c r="FN46" i="1"/>
  <c r="FQ46" i="1"/>
  <c r="FR46" i="1" s="1"/>
  <c r="FT46" i="1"/>
  <c r="FU46" i="1" s="1"/>
  <c r="FW46" i="1"/>
  <c r="FX46" i="1" s="1"/>
  <c r="FZ46" i="1"/>
  <c r="GA46" i="1" s="1"/>
  <c r="GC46" i="1"/>
  <c r="GF46" i="1"/>
  <c r="GG46" i="1" s="1"/>
  <c r="GI46" i="1"/>
  <c r="GJ46" i="1" s="1"/>
  <c r="GL46" i="1"/>
  <c r="GM46" i="1" s="1"/>
  <c r="GO46" i="1"/>
  <c r="GP46" i="1" s="1"/>
  <c r="GT46" i="1"/>
  <c r="GU46" i="1" s="1"/>
  <c r="H47" i="1"/>
  <c r="I47" i="1"/>
  <c r="J47" i="1"/>
  <c r="K47" i="1"/>
  <c r="L47" i="1"/>
  <c r="M47" i="1"/>
  <c r="T47" i="1" s="1"/>
  <c r="N47" i="1"/>
  <c r="Q47" i="1"/>
  <c r="FW47" i="1" s="1"/>
  <c r="FX47" i="1" s="1"/>
  <c r="R47" i="1"/>
  <c r="AJ47" i="1" s="1"/>
  <c r="S47" i="1"/>
  <c r="V47" i="1"/>
  <c r="W47" i="1" s="1"/>
  <c r="X47" i="1"/>
  <c r="AD47" i="1"/>
  <c r="AG47" i="1"/>
  <c r="AF47" i="1" s="1"/>
  <c r="AH47" i="1"/>
  <c r="AM47" i="1"/>
  <c r="AP47" i="1"/>
  <c r="AR47" i="1"/>
  <c r="AX47" i="1"/>
  <c r="BA47" i="1"/>
  <c r="BB47" i="1"/>
  <c r="BG47" i="1"/>
  <c r="BJ47" i="1"/>
  <c r="BI47" i="1" s="1"/>
  <c r="BK47" i="1"/>
  <c r="BP47" i="1"/>
  <c r="BS47" i="1"/>
  <c r="BR47" i="1" s="1"/>
  <c r="BT47" i="1"/>
  <c r="BY47" i="1"/>
  <c r="CB47" i="1"/>
  <c r="CA47" i="1" s="1"/>
  <c r="CC47" i="1"/>
  <c r="CO47" i="1"/>
  <c r="CR47" i="1"/>
  <c r="CT47" i="1"/>
  <c r="CZ47" i="1"/>
  <c r="DC47" i="1"/>
  <c r="DB47" i="1" s="1"/>
  <c r="DD47" i="1"/>
  <c r="DI47" i="1"/>
  <c r="DL47" i="1"/>
  <c r="DK47" i="1" s="1"/>
  <c r="DM47" i="1"/>
  <c r="DR47" i="1"/>
  <c r="DU47" i="1"/>
  <c r="DV47" i="1"/>
  <c r="EA47" i="1"/>
  <c r="ED47" i="1"/>
  <c r="EC47" i="1" s="1"/>
  <c r="EE47" i="1"/>
  <c r="GV47" i="1"/>
  <c r="GW47" i="1"/>
  <c r="U48" i="1"/>
  <c r="Y48" i="1"/>
  <c r="AA48" i="1"/>
  <c r="AB48" i="1"/>
  <c r="AF48" i="1"/>
  <c r="AJ48" i="1"/>
  <c r="AK48" i="1"/>
  <c r="AO48" i="1"/>
  <c r="AQ48" i="1"/>
  <c r="AS48" i="1" s="1"/>
  <c r="AU48" i="1"/>
  <c r="AV48" i="1"/>
  <c r="AZ48" i="1"/>
  <c r="BD48" i="1"/>
  <c r="BE48" i="1"/>
  <c r="BI48" i="1"/>
  <c r="BM48" i="1"/>
  <c r="BN48" i="1"/>
  <c r="BR48" i="1"/>
  <c r="BV48" i="1"/>
  <c r="BW48" i="1"/>
  <c r="CA48" i="1"/>
  <c r="CE48" i="1"/>
  <c r="CF48" i="1"/>
  <c r="CI48" i="1"/>
  <c r="CJ48" i="1"/>
  <c r="CQ48" i="1"/>
  <c r="CS48" i="1"/>
  <c r="CW48" i="1"/>
  <c r="CX48" i="1"/>
  <c r="DB48" i="1"/>
  <c r="DF48" i="1"/>
  <c r="DG48" i="1"/>
  <c r="DK48" i="1"/>
  <c r="DO48" i="1"/>
  <c r="DP48" i="1"/>
  <c r="DT48" i="1"/>
  <c r="DX48" i="1"/>
  <c r="DY48" i="1"/>
  <c r="EC48" i="1"/>
  <c r="EG48" i="1"/>
  <c r="EH48" i="1"/>
  <c r="EK48" i="1"/>
  <c r="EL48" i="1"/>
  <c r="EW48" i="1"/>
  <c r="EX48" i="1"/>
  <c r="EY48" i="1"/>
  <c r="FB48" i="1"/>
  <c r="FC48" i="1"/>
  <c r="FH48" i="1"/>
  <c r="FK48" i="1"/>
  <c r="FL48" i="1" s="1"/>
  <c r="FN48" i="1"/>
  <c r="FQ48" i="1"/>
  <c r="FR48" i="1" s="1"/>
  <c r="FT48" i="1"/>
  <c r="FU48" i="1" s="1"/>
  <c r="FW48" i="1"/>
  <c r="FX48" i="1" s="1"/>
  <c r="FZ48" i="1"/>
  <c r="GA48" i="1" s="1"/>
  <c r="GC48" i="1"/>
  <c r="GF48" i="1"/>
  <c r="GG48" i="1" s="1"/>
  <c r="GI48" i="1"/>
  <c r="GJ48" i="1" s="1"/>
  <c r="GL48" i="1"/>
  <c r="GM48" i="1" s="1"/>
  <c r="GO48" i="1"/>
  <c r="GP48" i="1" s="1"/>
  <c r="GT48" i="1"/>
  <c r="GU48" i="1" s="1"/>
  <c r="H49" i="1"/>
  <c r="EW49" i="1" s="1"/>
  <c r="I49" i="1"/>
  <c r="J49" i="1"/>
  <c r="K49" i="1"/>
  <c r="L49" i="1"/>
  <c r="M49" i="1"/>
  <c r="N49" i="1"/>
  <c r="Q49" i="1"/>
  <c r="FZ49" i="1" s="1"/>
  <c r="GA49" i="1" s="1"/>
  <c r="R49" i="1"/>
  <c r="AB49" i="1" s="1"/>
  <c r="S49" i="1"/>
  <c r="V49" i="1"/>
  <c r="W49" i="1" s="1"/>
  <c r="X49" i="1"/>
  <c r="AD49" i="1"/>
  <c r="AG49" i="1"/>
  <c r="AF49" i="1" s="1"/>
  <c r="AH49" i="1"/>
  <c r="AM49" i="1"/>
  <c r="AP49" i="1"/>
  <c r="AN49" i="1" s="1"/>
  <c r="AR49" i="1"/>
  <c r="AX49" i="1"/>
  <c r="BA49" i="1"/>
  <c r="AZ49" i="1" s="1"/>
  <c r="BB49" i="1"/>
  <c r="BG49" i="1"/>
  <c r="BJ49" i="1"/>
  <c r="BI49" i="1" s="1"/>
  <c r="BK49" i="1"/>
  <c r="BP49" i="1"/>
  <c r="BS49" i="1"/>
  <c r="BR49" i="1" s="1"/>
  <c r="BT49" i="1"/>
  <c r="BY49" i="1"/>
  <c r="CB49" i="1"/>
  <c r="CA49" i="1" s="1"/>
  <c r="CC49" i="1"/>
  <c r="CO49" i="1"/>
  <c r="CR49" i="1"/>
  <c r="CP49" i="1" s="1"/>
  <c r="CT49" i="1"/>
  <c r="CZ49" i="1"/>
  <c r="DC49" i="1"/>
  <c r="DB49" i="1" s="1"/>
  <c r="DD49" i="1"/>
  <c r="DI49" i="1"/>
  <c r="DL49" i="1"/>
  <c r="DM49" i="1"/>
  <c r="DR49" i="1"/>
  <c r="DU49" i="1"/>
  <c r="DT49" i="1" s="1"/>
  <c r="DV49" i="1"/>
  <c r="EA49" i="1"/>
  <c r="ED49" i="1"/>
  <c r="EC49" i="1" s="1"/>
  <c r="EE49" i="1"/>
  <c r="GV49" i="1"/>
  <c r="GW49" i="1"/>
  <c r="U50" i="1"/>
  <c r="AA50" i="1"/>
  <c r="AB50" i="1"/>
  <c r="AF50" i="1"/>
  <c r="AJ50" i="1"/>
  <c r="AK50" i="1"/>
  <c r="AO50" i="1"/>
  <c r="AQ50" i="1"/>
  <c r="AS50" i="1" s="1"/>
  <c r="AU50" i="1"/>
  <c r="AV50" i="1"/>
  <c r="AZ50" i="1"/>
  <c r="BD50" i="1"/>
  <c r="BE50" i="1"/>
  <c r="BI50" i="1"/>
  <c r="BM50" i="1"/>
  <c r="BN50" i="1"/>
  <c r="BR50" i="1"/>
  <c r="BV50" i="1"/>
  <c r="BW50" i="1"/>
  <c r="CA50" i="1"/>
  <c r="CE50" i="1"/>
  <c r="CF50" i="1"/>
  <c r="CI50" i="1"/>
  <c r="CJ50" i="1"/>
  <c r="CQ50" i="1"/>
  <c r="CS50" i="1"/>
  <c r="CW50" i="1"/>
  <c r="CX50" i="1"/>
  <c r="DB50" i="1"/>
  <c r="DF50" i="1"/>
  <c r="DG50" i="1"/>
  <c r="DK50" i="1"/>
  <c r="DO50" i="1"/>
  <c r="DP50" i="1"/>
  <c r="DT50" i="1"/>
  <c r="DX50" i="1"/>
  <c r="DY50" i="1"/>
  <c r="EC50" i="1"/>
  <c r="EG50" i="1"/>
  <c r="EH50" i="1"/>
  <c r="EK50" i="1"/>
  <c r="EL50" i="1"/>
  <c r="EW50" i="1"/>
  <c r="EX50" i="1"/>
  <c r="EY50" i="1"/>
  <c r="FB50" i="1"/>
  <c r="FC50" i="1"/>
  <c r="FH50" i="1"/>
  <c r="FK50" i="1"/>
  <c r="FL50" i="1" s="1"/>
  <c r="FN50" i="1"/>
  <c r="FQ50" i="1"/>
  <c r="FR50" i="1" s="1"/>
  <c r="FT50" i="1"/>
  <c r="FU50" i="1" s="1"/>
  <c r="FW50" i="1"/>
  <c r="FX50" i="1" s="1"/>
  <c r="FZ50" i="1"/>
  <c r="GA50" i="1" s="1"/>
  <c r="GC50" i="1"/>
  <c r="GF50" i="1"/>
  <c r="GG50" i="1" s="1"/>
  <c r="GI50" i="1"/>
  <c r="GJ50" i="1" s="1"/>
  <c r="GL50" i="1"/>
  <c r="GM50" i="1" s="1"/>
  <c r="GO50" i="1"/>
  <c r="GP50" i="1" s="1"/>
  <c r="GT50" i="1"/>
  <c r="GU50" i="1" s="1"/>
  <c r="H51" i="1"/>
  <c r="EW51" i="1" s="1"/>
  <c r="I51" i="1"/>
  <c r="J51" i="1"/>
  <c r="K51" i="1"/>
  <c r="L51" i="1"/>
  <c r="M51" i="1"/>
  <c r="T51" i="1" s="1"/>
  <c r="N51" i="1"/>
  <c r="Q51" i="1"/>
  <c r="FW51" i="1" s="1"/>
  <c r="FX51" i="1" s="1"/>
  <c r="R51" i="1"/>
  <c r="AB51" i="1" s="1"/>
  <c r="S51" i="1"/>
  <c r="V51" i="1"/>
  <c r="W51" i="1" s="1"/>
  <c r="X51" i="1"/>
  <c r="AD51" i="1"/>
  <c r="AG51" i="1"/>
  <c r="AF51" i="1" s="1"/>
  <c r="AH51" i="1"/>
  <c r="AM51" i="1"/>
  <c r="AP51" i="1"/>
  <c r="AR51" i="1"/>
  <c r="AX51" i="1"/>
  <c r="BA51" i="1"/>
  <c r="BB51" i="1"/>
  <c r="BG51" i="1"/>
  <c r="BJ51" i="1"/>
  <c r="BI51" i="1" s="1"/>
  <c r="BK51" i="1"/>
  <c r="BP51" i="1"/>
  <c r="BS51" i="1"/>
  <c r="BR51" i="1" s="1"/>
  <c r="BT51" i="1"/>
  <c r="BY51" i="1"/>
  <c r="CB51" i="1"/>
  <c r="CA51" i="1" s="1"/>
  <c r="CC51" i="1"/>
  <c r="CO51" i="1"/>
  <c r="CR51" i="1"/>
  <c r="CP51" i="1" s="1"/>
  <c r="CT51" i="1"/>
  <c r="CZ51" i="1"/>
  <c r="DC51" i="1"/>
  <c r="DB51" i="1" s="1"/>
  <c r="DD51" i="1"/>
  <c r="DI51" i="1"/>
  <c r="DL51" i="1"/>
  <c r="DK51" i="1" s="1"/>
  <c r="DM51" i="1"/>
  <c r="DR51" i="1"/>
  <c r="DU51" i="1"/>
  <c r="DT51" i="1" s="1"/>
  <c r="DV51" i="1"/>
  <c r="EA51" i="1"/>
  <c r="ED51" i="1"/>
  <c r="EC51" i="1" s="1"/>
  <c r="EE51" i="1"/>
  <c r="GV51" i="1"/>
  <c r="GW51" i="1"/>
  <c r="U52" i="1"/>
  <c r="Y52" i="1"/>
  <c r="AA52" i="1"/>
  <c r="AB52" i="1"/>
  <c r="AF52" i="1"/>
  <c r="AJ52" i="1"/>
  <c r="AK52" i="1"/>
  <c r="AO52" i="1"/>
  <c r="AQ52" i="1"/>
  <c r="AS52" i="1" s="1"/>
  <c r="AU52" i="1"/>
  <c r="AV52" i="1"/>
  <c r="AZ52" i="1"/>
  <c r="BD52" i="1"/>
  <c r="BE52" i="1"/>
  <c r="BI52" i="1"/>
  <c r="BM52" i="1"/>
  <c r="BN52" i="1"/>
  <c r="BR52" i="1"/>
  <c r="BV52" i="1"/>
  <c r="BW52" i="1"/>
  <c r="CA52" i="1"/>
  <c r="CE52" i="1"/>
  <c r="CF52" i="1"/>
  <c r="CI52" i="1"/>
  <c r="CJ52" i="1"/>
  <c r="CQ52" i="1"/>
  <c r="CS52" i="1"/>
  <c r="CU52" i="1" s="1"/>
  <c r="CW52" i="1"/>
  <c r="CX52" i="1"/>
  <c r="DB52" i="1"/>
  <c r="DF52" i="1"/>
  <c r="DG52" i="1"/>
  <c r="DK52" i="1"/>
  <c r="DO52" i="1"/>
  <c r="DP52" i="1"/>
  <c r="DT52" i="1"/>
  <c r="DX52" i="1"/>
  <c r="DY52" i="1"/>
  <c r="EC52" i="1"/>
  <c r="EG52" i="1"/>
  <c r="EH52" i="1"/>
  <c r="EK52" i="1"/>
  <c r="EL52" i="1"/>
  <c r="EW52" i="1"/>
  <c r="EX52" i="1"/>
  <c r="EY52" i="1"/>
  <c r="FB52" i="1"/>
  <c r="FC52" i="1"/>
  <c r="FH52" i="1"/>
  <c r="FK52" i="1"/>
  <c r="FL52" i="1" s="1"/>
  <c r="FN52" i="1"/>
  <c r="FQ52" i="1"/>
  <c r="FR52" i="1" s="1"/>
  <c r="FT52" i="1"/>
  <c r="FU52" i="1" s="1"/>
  <c r="FW52" i="1"/>
  <c r="FX52" i="1" s="1"/>
  <c r="FZ52" i="1"/>
  <c r="GA52" i="1" s="1"/>
  <c r="GC52" i="1"/>
  <c r="GF52" i="1"/>
  <c r="GG52" i="1" s="1"/>
  <c r="GI52" i="1"/>
  <c r="GJ52" i="1" s="1"/>
  <c r="GL52" i="1"/>
  <c r="GM52" i="1" s="1"/>
  <c r="GO52" i="1"/>
  <c r="GP52" i="1" s="1"/>
  <c r="GT52" i="1"/>
  <c r="GU52" i="1" s="1"/>
  <c r="H53" i="1"/>
  <c r="EX53" i="1" s="1"/>
  <c r="I53" i="1"/>
  <c r="J53" i="1"/>
  <c r="K53" i="1"/>
  <c r="L53" i="1"/>
  <c r="M53" i="1"/>
  <c r="N53" i="1"/>
  <c r="Q53" i="1"/>
  <c r="GF53" i="1" s="1"/>
  <c r="GG53" i="1" s="1"/>
  <c r="R53" i="1"/>
  <c r="AA53" i="1" s="1"/>
  <c r="S53" i="1"/>
  <c r="V53" i="1"/>
  <c r="X53" i="1"/>
  <c r="AD53" i="1"/>
  <c r="AG53" i="1"/>
  <c r="AF53" i="1" s="1"/>
  <c r="AH53" i="1"/>
  <c r="AM53" i="1"/>
  <c r="AP53" i="1"/>
  <c r="AR53" i="1"/>
  <c r="AX53" i="1"/>
  <c r="BA53" i="1"/>
  <c r="AZ53" i="1" s="1"/>
  <c r="BB53" i="1"/>
  <c r="BG53" i="1"/>
  <c r="BJ53" i="1"/>
  <c r="BI53" i="1" s="1"/>
  <c r="BK53" i="1"/>
  <c r="BP53" i="1"/>
  <c r="BS53" i="1"/>
  <c r="BR53" i="1" s="1"/>
  <c r="BT53" i="1"/>
  <c r="BY53" i="1"/>
  <c r="CB53" i="1"/>
  <c r="CA53" i="1" s="1"/>
  <c r="CC53" i="1"/>
  <c r="CO53" i="1"/>
  <c r="CR53" i="1"/>
  <c r="CT53" i="1"/>
  <c r="CZ53" i="1"/>
  <c r="DC53" i="1"/>
  <c r="DB53" i="1" s="1"/>
  <c r="DD53" i="1"/>
  <c r="DI53" i="1"/>
  <c r="DL53" i="1"/>
  <c r="DK53" i="1" s="1"/>
  <c r="DM53" i="1"/>
  <c r="DO53" i="1"/>
  <c r="DR53" i="1"/>
  <c r="DU53" i="1"/>
  <c r="DT53" i="1" s="1"/>
  <c r="DV53" i="1"/>
  <c r="EA53" i="1"/>
  <c r="ED53" i="1"/>
  <c r="EC53" i="1" s="1"/>
  <c r="EE53" i="1"/>
  <c r="EG53" i="1"/>
  <c r="GV53" i="1"/>
  <c r="GW53" i="1"/>
  <c r="U54" i="1"/>
  <c r="Y54" i="1"/>
  <c r="AA54" i="1"/>
  <c r="AB54" i="1"/>
  <c r="AF54" i="1"/>
  <c r="AJ54" i="1"/>
  <c r="AK54" i="1"/>
  <c r="AO54" i="1"/>
  <c r="AQ54" i="1"/>
  <c r="AS54" i="1" s="1"/>
  <c r="AU54" i="1"/>
  <c r="AV54" i="1"/>
  <c r="AZ54" i="1"/>
  <c r="BD54" i="1"/>
  <c r="BE54" i="1"/>
  <c r="BI54" i="1"/>
  <c r="BM54" i="1"/>
  <c r="BN54" i="1"/>
  <c r="BR54" i="1"/>
  <c r="BV54" i="1"/>
  <c r="BW54" i="1"/>
  <c r="CA54" i="1"/>
  <c r="CE54" i="1"/>
  <c r="CF54" i="1"/>
  <c r="CI54" i="1"/>
  <c r="CJ54" i="1"/>
  <c r="CQ54" i="1"/>
  <c r="CS54" i="1"/>
  <c r="CU54" i="1" s="1"/>
  <c r="CW54" i="1"/>
  <c r="CX54" i="1"/>
  <c r="DB54" i="1"/>
  <c r="DF54" i="1"/>
  <c r="DG54" i="1"/>
  <c r="DK54" i="1"/>
  <c r="DO54" i="1"/>
  <c r="DP54" i="1"/>
  <c r="DT54" i="1"/>
  <c r="DX54" i="1"/>
  <c r="DY54" i="1"/>
  <c r="EC54" i="1"/>
  <c r="EG54" i="1"/>
  <c r="EH54" i="1"/>
  <c r="EK54" i="1"/>
  <c r="EL54" i="1"/>
  <c r="EW54" i="1"/>
  <c r="EX54" i="1"/>
  <c r="EY54" i="1"/>
  <c r="FB54" i="1"/>
  <c r="FC54" i="1"/>
  <c r="FH54" i="1"/>
  <c r="FK54" i="1"/>
  <c r="FN54" i="1"/>
  <c r="FQ54" i="1"/>
  <c r="FR54" i="1" s="1"/>
  <c r="FT54" i="1"/>
  <c r="FU54" i="1" s="1"/>
  <c r="FW54" i="1"/>
  <c r="FX54" i="1" s="1"/>
  <c r="FZ54" i="1"/>
  <c r="GA54" i="1" s="1"/>
  <c r="GC54" i="1"/>
  <c r="GF54" i="1"/>
  <c r="GG54" i="1" s="1"/>
  <c r="GI54" i="1"/>
  <c r="GJ54" i="1" s="1"/>
  <c r="GL54" i="1"/>
  <c r="GM54" i="1" s="1"/>
  <c r="GO54" i="1"/>
  <c r="GP54" i="1" s="1"/>
  <c r="GT54" i="1"/>
  <c r="GU54" i="1" s="1"/>
  <c r="H55" i="1"/>
  <c r="EX55" i="1" s="1"/>
  <c r="I55" i="1"/>
  <c r="J55" i="1"/>
  <c r="K55" i="1"/>
  <c r="L55" i="1"/>
  <c r="M55" i="1"/>
  <c r="N55" i="1"/>
  <c r="Q55" i="1"/>
  <c r="FK55" i="1" s="1"/>
  <c r="R55" i="1"/>
  <c r="AA55" i="1" s="1"/>
  <c r="S55" i="1"/>
  <c r="V55" i="1"/>
  <c r="X55" i="1"/>
  <c r="AD55" i="1"/>
  <c r="AG55" i="1"/>
  <c r="AF55" i="1" s="1"/>
  <c r="AH55" i="1"/>
  <c r="AM55" i="1"/>
  <c r="AP55" i="1"/>
  <c r="AR55" i="1"/>
  <c r="AX55" i="1"/>
  <c r="BA55" i="1"/>
  <c r="AZ55" i="1" s="1"/>
  <c r="BB55" i="1"/>
  <c r="BE55" i="1"/>
  <c r="BG55" i="1"/>
  <c r="BJ55" i="1"/>
  <c r="BI55" i="1" s="1"/>
  <c r="BK55" i="1"/>
  <c r="BP55" i="1"/>
  <c r="BS55" i="1"/>
  <c r="BR55" i="1" s="1"/>
  <c r="BT55" i="1"/>
  <c r="BW55" i="1"/>
  <c r="BY55" i="1"/>
  <c r="CB55" i="1"/>
  <c r="CA55" i="1" s="1"/>
  <c r="CC55" i="1"/>
  <c r="CO55" i="1"/>
  <c r="CR55" i="1"/>
  <c r="CT55" i="1"/>
  <c r="CZ55" i="1"/>
  <c r="DC55" i="1"/>
  <c r="DB55" i="1" s="1"/>
  <c r="DD55" i="1"/>
  <c r="DI55" i="1"/>
  <c r="DL55" i="1"/>
  <c r="DK55" i="1" s="1"/>
  <c r="DM55" i="1"/>
  <c r="DR55" i="1"/>
  <c r="DU55" i="1"/>
  <c r="DT55" i="1" s="1"/>
  <c r="DV55" i="1"/>
  <c r="EA55" i="1"/>
  <c r="ED55" i="1"/>
  <c r="EC55" i="1" s="1"/>
  <c r="EE55" i="1"/>
  <c r="FZ55" i="1"/>
  <c r="GA55" i="1" s="1"/>
  <c r="GV55" i="1"/>
  <c r="GW55" i="1"/>
  <c r="EA17" i="1"/>
  <c r="DR17" i="1"/>
  <c r="DI17" i="1"/>
  <c r="CZ17" i="1"/>
  <c r="BY17" i="1"/>
  <c r="BP17" i="1"/>
  <c r="BG17" i="1"/>
  <c r="AX17" i="1"/>
  <c r="AM17" i="1"/>
  <c r="AD17" i="1"/>
  <c r="S17" i="1"/>
  <c r="CR17" i="1"/>
  <c r="CO17" i="1"/>
  <c r="AH17" i="1"/>
  <c r="EE17" i="1"/>
  <c r="ED17" i="1"/>
  <c r="DV17" i="1"/>
  <c r="DU17" i="1"/>
  <c r="DM17" i="1"/>
  <c r="DL17" i="1"/>
  <c r="DD17" i="1"/>
  <c r="DC17" i="1"/>
  <c r="CT17" i="1"/>
  <c r="CC17" i="1"/>
  <c r="CB17" i="1"/>
  <c r="BT17" i="1"/>
  <c r="BS17" i="1"/>
  <c r="BK17" i="1"/>
  <c r="BJ17" i="1"/>
  <c r="BB17" i="1"/>
  <c r="BA17" i="1"/>
  <c r="AR17" i="1"/>
  <c r="AP17" i="1"/>
  <c r="AG17" i="1"/>
  <c r="V17" i="1"/>
  <c r="W17" i="1" s="1"/>
  <c r="X17" i="1"/>
  <c r="GO47" i="1" l="1"/>
  <c r="GP47" i="1" s="1"/>
  <c r="AN53" i="1"/>
  <c r="FQ47" i="1"/>
  <c r="FR47" i="1" s="1"/>
  <c r="CP53" i="1"/>
  <c r="CP41" i="1"/>
  <c r="AN41" i="1"/>
  <c r="AN31" i="1"/>
  <c r="AN27" i="1"/>
  <c r="AN51" i="1"/>
  <c r="CP27" i="1"/>
  <c r="BM23" i="1"/>
  <c r="CQ55" i="1"/>
  <c r="CP55" i="1"/>
  <c r="CQ23" i="1"/>
  <c r="CP23" i="1"/>
  <c r="AO23" i="1"/>
  <c r="AN23" i="1"/>
  <c r="U21" i="1"/>
  <c r="W21" i="1"/>
  <c r="AN55" i="1"/>
  <c r="U53" i="1"/>
  <c r="W53" i="1"/>
  <c r="AN47" i="1"/>
  <c r="P45" i="1"/>
  <c r="T45" i="1"/>
  <c r="DX41" i="1"/>
  <c r="DG41" i="1"/>
  <c r="DP29" i="1"/>
  <c r="AJ29" i="1"/>
  <c r="P55" i="1"/>
  <c r="T55" i="1"/>
  <c r="EH41" i="1"/>
  <c r="EF41" i="1" s="1"/>
  <c r="DO41" i="1"/>
  <c r="CX41" i="1"/>
  <c r="P37" i="1"/>
  <c r="T37" i="1"/>
  <c r="P53" i="1"/>
  <c r="T53" i="1"/>
  <c r="FN49" i="1"/>
  <c r="P49" i="1"/>
  <c r="T49" i="1"/>
  <c r="CP47" i="1"/>
  <c r="CP45" i="1"/>
  <c r="AN43" i="1"/>
  <c r="AN37" i="1"/>
  <c r="FC35" i="1"/>
  <c r="AN33" i="1"/>
  <c r="FH31" i="1"/>
  <c r="EG29" i="1"/>
  <c r="CP29" i="1"/>
  <c r="BD29" i="1"/>
  <c r="GI23" i="1"/>
  <c r="GJ23" i="1" s="1"/>
  <c r="AN21" i="1"/>
  <c r="CQ31" i="1"/>
  <c r="CP31" i="1"/>
  <c r="U55" i="1"/>
  <c r="W55" i="1"/>
  <c r="CP43" i="1"/>
  <c r="BD41" i="1"/>
  <c r="P41" i="1"/>
  <c r="T41" i="1"/>
  <c r="CP37" i="1"/>
  <c r="CP33" i="1"/>
  <c r="BW29" i="1"/>
  <c r="P29" i="1"/>
  <c r="T29" i="1"/>
  <c r="P27" i="1"/>
  <c r="T27" i="1"/>
  <c r="P23" i="1"/>
  <c r="T23" i="1"/>
  <c r="CP21" i="1"/>
  <c r="CQ17" i="1"/>
  <c r="BW53" i="1"/>
  <c r="DY29" i="1"/>
  <c r="DF29" i="1"/>
  <c r="CE29" i="1"/>
  <c r="BN29" i="1"/>
  <c r="AU29" i="1"/>
  <c r="AB29" i="1"/>
  <c r="Z29" i="1" s="1"/>
  <c r="CW53" i="1"/>
  <c r="CS31" i="1"/>
  <c r="GF21" i="1"/>
  <c r="GG21" i="1" s="1"/>
  <c r="CE41" i="1"/>
  <c r="BN41" i="1"/>
  <c r="AJ55" i="1"/>
  <c r="GO41" i="1"/>
  <c r="GP41" i="1" s="1"/>
  <c r="DX45" i="1"/>
  <c r="GF39" i="1"/>
  <c r="GG39" i="1" s="1"/>
  <c r="BE35" i="1"/>
  <c r="AJ35" i="1"/>
  <c r="BW23" i="1"/>
  <c r="O27" i="1"/>
  <c r="AJ53" i="1"/>
  <c r="GF29" i="1"/>
  <c r="GG29" i="1" s="1"/>
  <c r="CS23" i="1"/>
  <c r="CU23" i="1" s="1"/>
  <c r="EW55" i="1"/>
  <c r="EZ55" i="1" s="1"/>
  <c r="BE53" i="1"/>
  <c r="AU35" i="1"/>
  <c r="DY53" i="1"/>
  <c r="DG53" i="1"/>
  <c r="CE53" i="1"/>
  <c r="BM53" i="1"/>
  <c r="AU53" i="1"/>
  <c r="AB53" i="1"/>
  <c r="Z53" i="1" s="1"/>
  <c r="EH49" i="1"/>
  <c r="DP49" i="1"/>
  <c r="CX49" i="1"/>
  <c r="BW49" i="1"/>
  <c r="BE49" i="1"/>
  <c r="AK49" i="1"/>
  <c r="FH39" i="1"/>
  <c r="EG35" i="1"/>
  <c r="AB31" i="1"/>
  <c r="FB49" i="1"/>
  <c r="FN55" i="1"/>
  <c r="GL31" i="1"/>
  <c r="GM31" i="1" s="1"/>
  <c r="CU31" i="1"/>
  <c r="FW23" i="1"/>
  <c r="FX23" i="1" s="1"/>
  <c r="FC55" i="1"/>
  <c r="DX49" i="1"/>
  <c r="DF49" i="1"/>
  <c r="CE49" i="1"/>
  <c r="BM49" i="1"/>
  <c r="AU49" i="1"/>
  <c r="FN31" i="1"/>
  <c r="FK23" i="1"/>
  <c r="FL23" i="1" s="1"/>
  <c r="BM55" i="1"/>
  <c r="AU55" i="1"/>
  <c r="AB55" i="1"/>
  <c r="Z55" i="1" s="1"/>
  <c r="CH26" i="1"/>
  <c r="FH53" i="1"/>
  <c r="FK47" i="1"/>
  <c r="AU41" i="1"/>
  <c r="AJ41" i="1"/>
  <c r="AB41" i="1"/>
  <c r="AA49" i="1"/>
  <c r="Z49" i="1" s="1"/>
  <c r="GI47" i="1"/>
  <c r="GJ47" i="1" s="1"/>
  <c r="AJ39" i="1"/>
  <c r="EY33" i="1"/>
  <c r="O17" i="1"/>
  <c r="EW53" i="1"/>
  <c r="GO51" i="1"/>
  <c r="GP51" i="1" s="1"/>
  <c r="GC47" i="1"/>
  <c r="EG47" i="1"/>
  <c r="O47" i="1"/>
  <c r="GI45" i="1"/>
  <c r="GJ45" i="1" s="1"/>
  <c r="BE43" i="1"/>
  <c r="AU43" i="1"/>
  <c r="AJ43" i="1"/>
  <c r="EX33" i="1"/>
  <c r="GR32" i="1"/>
  <c r="FC31" i="1"/>
  <c r="EJ22" i="1"/>
  <c r="FQ51" i="1"/>
  <c r="FR51" i="1" s="1"/>
  <c r="EW41" i="1"/>
  <c r="GT39" i="1"/>
  <c r="GU39" i="1" s="1"/>
  <c r="O39" i="1"/>
  <c r="EG37" i="1"/>
  <c r="DY37" i="1"/>
  <c r="O33" i="1"/>
  <c r="CE31" i="1"/>
  <c r="BW31" i="1"/>
  <c r="BM31" i="1"/>
  <c r="O53" i="1"/>
  <c r="AB43" i="1"/>
  <c r="O41" i="1"/>
  <c r="FK51" i="1"/>
  <c r="FL51" i="1" s="1"/>
  <c r="EY37" i="1"/>
  <c r="EZ37" i="1" s="1"/>
  <c r="CE37" i="1"/>
  <c r="O31" i="1"/>
  <c r="GT23" i="1"/>
  <c r="GU23" i="1" s="1"/>
  <c r="GF23" i="1"/>
  <c r="GG23" i="1" s="1"/>
  <c r="FT23" i="1"/>
  <c r="FU23" i="1" s="1"/>
  <c r="FH23" i="1"/>
  <c r="FT21" i="1"/>
  <c r="FU21" i="1" s="1"/>
  <c r="O29" i="1"/>
  <c r="O55" i="1"/>
  <c r="FW45" i="1"/>
  <c r="FX45" i="1" s="1"/>
  <c r="GL55" i="1"/>
  <c r="GM55" i="1" s="1"/>
  <c r="CJ55" i="1"/>
  <c r="FC53" i="1"/>
  <c r="GC51" i="1"/>
  <c r="EX51" i="1"/>
  <c r="O51" i="1"/>
  <c r="GL49" i="1"/>
  <c r="GM49" i="1" s="1"/>
  <c r="EX49" i="1"/>
  <c r="O49" i="1"/>
  <c r="O45" i="1"/>
  <c r="FH43" i="1"/>
  <c r="EY41" i="1"/>
  <c r="EX37" i="1"/>
  <c r="O35" i="1"/>
  <c r="GO23" i="1"/>
  <c r="GP23" i="1" s="1"/>
  <c r="GC23" i="1"/>
  <c r="FQ23" i="1"/>
  <c r="FR23" i="1" s="1"/>
  <c r="O23" i="1"/>
  <c r="FH21" i="1"/>
  <c r="O21" i="1"/>
  <c r="GI51" i="1"/>
  <c r="GJ51" i="1" s="1"/>
  <c r="EY53" i="1"/>
  <c r="EZ53" i="1" s="1"/>
  <c r="O43" i="1"/>
  <c r="O37" i="1"/>
  <c r="FH35" i="1"/>
  <c r="FB29" i="1"/>
  <c r="GL23" i="1"/>
  <c r="GM23" i="1" s="1"/>
  <c r="FZ23" i="1"/>
  <c r="GA23" i="1" s="1"/>
  <c r="EJ20" i="1"/>
  <c r="FI44" i="1"/>
  <c r="FO32" i="1"/>
  <c r="FI32" i="1"/>
  <c r="CS55" i="1"/>
  <c r="CU55" i="1" s="1"/>
  <c r="EN52" i="1"/>
  <c r="EU52" i="1" s="1"/>
  <c r="CL52" i="1"/>
  <c r="GR44" i="1"/>
  <c r="EN44" i="1"/>
  <c r="CX33" i="1"/>
  <c r="CE33" i="1"/>
  <c r="GD32" i="1"/>
  <c r="EO54" i="1"/>
  <c r="CH48" i="1"/>
  <c r="EO48" i="1"/>
  <c r="FA32" i="1"/>
  <c r="ER22" i="1"/>
  <c r="FI36" i="1"/>
  <c r="Z30" i="1"/>
  <c r="CW22" i="1"/>
  <c r="CV22" i="1" s="1"/>
  <c r="EL55" i="1"/>
  <c r="BM43" i="1"/>
  <c r="BW43" i="1"/>
  <c r="CE43" i="1"/>
  <c r="CW43" i="1"/>
  <c r="DG43" i="1"/>
  <c r="DO43" i="1"/>
  <c r="DY43" i="1"/>
  <c r="EX43" i="1"/>
  <c r="EW43" i="1"/>
  <c r="CM42" i="1"/>
  <c r="FK41" i="1"/>
  <c r="FL41" i="1" s="1"/>
  <c r="FW41" i="1"/>
  <c r="FX41" i="1" s="1"/>
  <c r="GI41" i="1"/>
  <c r="GJ41" i="1" s="1"/>
  <c r="CH40" i="1"/>
  <c r="AS40" i="1"/>
  <c r="FO40" i="1"/>
  <c r="Y40" i="1"/>
  <c r="FI40" i="1"/>
  <c r="AO39" i="1"/>
  <c r="AQ39" i="1"/>
  <c r="AS39" i="1" s="1"/>
  <c r="FK39" i="1"/>
  <c r="FL39" i="1" s="1"/>
  <c r="FQ39" i="1"/>
  <c r="FR39" i="1" s="1"/>
  <c r="FW39" i="1"/>
  <c r="FX39" i="1" s="1"/>
  <c r="GC39" i="1"/>
  <c r="GI39" i="1"/>
  <c r="GJ39" i="1" s="1"/>
  <c r="GO39" i="1"/>
  <c r="GP39" i="1" s="1"/>
  <c r="P39" i="1"/>
  <c r="FN37" i="1"/>
  <c r="GL37" i="1"/>
  <c r="GM37" i="1" s="1"/>
  <c r="EJ34" i="1"/>
  <c r="FK33" i="1"/>
  <c r="FW33" i="1"/>
  <c r="FX33" i="1" s="1"/>
  <c r="GI33" i="1"/>
  <c r="GJ33" i="1" s="1"/>
  <c r="EX22" i="1"/>
  <c r="FK21" i="1"/>
  <c r="FL21" i="1" s="1"/>
  <c r="FQ21" i="1"/>
  <c r="FR21" i="1" s="1"/>
  <c r="FW21" i="1"/>
  <c r="FX21" i="1" s="1"/>
  <c r="GC21" i="1"/>
  <c r="GI21" i="1"/>
  <c r="GJ21" i="1" s="1"/>
  <c r="GO21" i="1"/>
  <c r="GP21" i="1" s="1"/>
  <c r="EY55" i="1"/>
  <c r="EG55" i="1"/>
  <c r="DY55" i="1"/>
  <c r="DO55" i="1"/>
  <c r="DG55" i="1"/>
  <c r="CW55" i="1"/>
  <c r="CE55" i="1"/>
  <c r="Z54" i="1"/>
  <c r="FC51" i="1"/>
  <c r="EH51" i="1"/>
  <c r="DX51" i="1"/>
  <c r="DO51" i="1"/>
  <c r="BW51" i="1"/>
  <c r="BM51" i="1"/>
  <c r="AJ51" i="1"/>
  <c r="FC49" i="1"/>
  <c r="EY49" i="1"/>
  <c r="EG49" i="1"/>
  <c r="DY49" i="1"/>
  <c r="DO49" i="1"/>
  <c r="DG49" i="1"/>
  <c r="CW49" i="1"/>
  <c r="CF49" i="1"/>
  <c r="CD49" i="1" s="1"/>
  <c r="BV49" i="1"/>
  <c r="BN49" i="1"/>
  <c r="BD49" i="1"/>
  <c r="AV49" i="1"/>
  <c r="AT49" i="1" s="1"/>
  <c r="AJ49" i="1"/>
  <c r="FO48" i="1"/>
  <c r="FI48" i="1"/>
  <c r="BU48" i="1"/>
  <c r="Z48" i="1"/>
  <c r="EN46" i="1"/>
  <c r="BE45" i="1"/>
  <c r="BM45" i="1"/>
  <c r="BW45" i="1"/>
  <c r="CE45" i="1"/>
  <c r="CW45" i="1"/>
  <c r="DF45" i="1"/>
  <c r="DP45" i="1"/>
  <c r="FC43" i="1"/>
  <c r="EJ42" i="1"/>
  <c r="GC41" i="1"/>
  <c r="BR41" i="1"/>
  <c r="CI41" i="1"/>
  <c r="GL39" i="1"/>
  <c r="GM39" i="1" s="1"/>
  <c r="FZ39" i="1"/>
  <c r="GA39" i="1" s="1"/>
  <c r="FN39" i="1"/>
  <c r="FO39" i="1" s="1"/>
  <c r="FZ37" i="1"/>
  <c r="GA37" i="1" s="1"/>
  <c r="BM35" i="1"/>
  <c r="BW35" i="1"/>
  <c r="CE35" i="1"/>
  <c r="CW35" i="1"/>
  <c r="DG35" i="1"/>
  <c r="DO35" i="1"/>
  <c r="DY35" i="1"/>
  <c r="EX35" i="1"/>
  <c r="EW35" i="1"/>
  <c r="CM34" i="1"/>
  <c r="GO33" i="1"/>
  <c r="GP33" i="1" s="1"/>
  <c r="FQ33" i="1"/>
  <c r="FR33" i="1" s="1"/>
  <c r="U29" i="1"/>
  <c r="Y29" i="1"/>
  <c r="EW29" i="1"/>
  <c r="EY29" i="1"/>
  <c r="FW27" i="1"/>
  <c r="FX27" i="1" s="1"/>
  <c r="EZ22" i="1"/>
  <c r="GL21" i="1"/>
  <c r="GM21" i="1" s="1"/>
  <c r="FZ21" i="1"/>
  <c r="GA21" i="1" s="1"/>
  <c r="FN21" i="1"/>
  <c r="FO42" i="1"/>
  <c r="DE42" i="1"/>
  <c r="FA40" i="1"/>
  <c r="BU40" i="1"/>
  <c r="Z40" i="1"/>
  <c r="Z38" i="1"/>
  <c r="FO34" i="1"/>
  <c r="DE34" i="1"/>
  <c r="FI28" i="1"/>
  <c r="CH22" i="1"/>
  <c r="CH54" i="1"/>
  <c r="ER52" i="1"/>
  <c r="EZ50" i="1"/>
  <c r="FL46" i="1"/>
  <c r="GR46" i="1"/>
  <c r="AB45" i="1"/>
  <c r="Z45" i="1" s="1"/>
  <c r="AJ45" i="1"/>
  <c r="AU45" i="1"/>
  <c r="BD45" i="1"/>
  <c r="BN45" i="1"/>
  <c r="BV45" i="1"/>
  <c r="CL45" i="1" s="1"/>
  <c r="CF45" i="1"/>
  <c r="CX45" i="1"/>
  <c r="DG45" i="1"/>
  <c r="DO45" i="1"/>
  <c r="DY45" i="1"/>
  <c r="EG45" i="1"/>
  <c r="EF45" i="1" s="1"/>
  <c r="FC45" i="1"/>
  <c r="U41" i="1"/>
  <c r="Y41" i="1"/>
  <c r="FK37" i="1"/>
  <c r="FL37" i="1" s="1"/>
  <c r="FQ37" i="1"/>
  <c r="FR37" i="1" s="1"/>
  <c r="FW37" i="1"/>
  <c r="FX37" i="1" s="1"/>
  <c r="GC37" i="1"/>
  <c r="GI37" i="1"/>
  <c r="GJ37" i="1" s="1"/>
  <c r="GO37" i="1"/>
  <c r="GP37" i="1" s="1"/>
  <c r="FN29" i="1"/>
  <c r="FZ29" i="1"/>
  <c r="GA29" i="1" s="1"/>
  <c r="GL29" i="1"/>
  <c r="GM29" i="1" s="1"/>
  <c r="CU26" i="1"/>
  <c r="GC26" i="1"/>
  <c r="GD26" i="1" s="1"/>
  <c r="FK53" i="1"/>
  <c r="FL53" i="1" s="1"/>
  <c r="FN53" i="1"/>
  <c r="FZ53" i="1"/>
  <c r="GA53" i="1" s="1"/>
  <c r="GL53" i="1"/>
  <c r="GM53" i="1" s="1"/>
  <c r="CH46" i="1"/>
  <c r="CQ43" i="1"/>
  <c r="CS43" i="1"/>
  <c r="CU43" i="1" s="1"/>
  <c r="CQ35" i="1"/>
  <c r="CS35" i="1"/>
  <c r="CU35" i="1" s="1"/>
  <c r="U33" i="1"/>
  <c r="Y33" i="1"/>
  <c r="EX26" i="1"/>
  <c r="GF55" i="1"/>
  <c r="GG55" i="1" s="1"/>
  <c r="FT55" i="1"/>
  <c r="FU55" i="1" s="1"/>
  <c r="FH55" i="1"/>
  <c r="EZ54" i="1"/>
  <c r="EJ54" i="1"/>
  <c r="ER54" i="1"/>
  <c r="GT53" i="1"/>
  <c r="GU53" i="1" s="1"/>
  <c r="FT53" i="1"/>
  <c r="FU53" i="1" s="1"/>
  <c r="CJ53" i="1"/>
  <c r="AO51" i="1"/>
  <c r="AQ51" i="1"/>
  <c r="AS51" i="1" s="1"/>
  <c r="FH51" i="1"/>
  <c r="FN51" i="1"/>
  <c r="FT51" i="1"/>
  <c r="FU51" i="1" s="1"/>
  <c r="FZ51" i="1"/>
  <c r="GA51" i="1" s="1"/>
  <c r="GF51" i="1"/>
  <c r="GG51" i="1" s="1"/>
  <c r="GL51" i="1"/>
  <c r="GM51" i="1" s="1"/>
  <c r="GT51" i="1"/>
  <c r="GU51" i="1" s="1"/>
  <c r="P51" i="1"/>
  <c r="FO50" i="1"/>
  <c r="EO50" i="1"/>
  <c r="EJ50" i="1"/>
  <c r="DK49" i="1"/>
  <c r="EJ49" i="1" s="1"/>
  <c r="EK49" i="1"/>
  <c r="FK49" i="1"/>
  <c r="FH49" i="1"/>
  <c r="FT49" i="1"/>
  <c r="FU49" i="1" s="1"/>
  <c r="GF49" i="1"/>
  <c r="GG49" i="1" s="1"/>
  <c r="AO47" i="1"/>
  <c r="AQ47" i="1"/>
  <c r="AS47" i="1" s="1"/>
  <c r="FH47" i="1"/>
  <c r="FN47" i="1"/>
  <c r="FT47" i="1"/>
  <c r="FU47" i="1" s="1"/>
  <c r="FZ47" i="1"/>
  <c r="GA47" i="1" s="1"/>
  <c r="GF47" i="1"/>
  <c r="GG47" i="1" s="1"/>
  <c r="GL47" i="1"/>
  <c r="GM47" i="1" s="1"/>
  <c r="GT47" i="1"/>
  <c r="GU47" i="1" s="1"/>
  <c r="P47" i="1"/>
  <c r="FB45" i="1"/>
  <c r="AV45" i="1"/>
  <c r="GC43" i="1"/>
  <c r="FH41" i="1"/>
  <c r="FN41" i="1"/>
  <c r="FT41" i="1"/>
  <c r="FU41" i="1" s="1"/>
  <c r="FZ41" i="1"/>
  <c r="GA41" i="1" s="1"/>
  <c r="GF41" i="1"/>
  <c r="GG41" i="1" s="1"/>
  <c r="GL41" i="1"/>
  <c r="GM41" i="1" s="1"/>
  <c r="GT41" i="1"/>
  <c r="GU41" i="1" s="1"/>
  <c r="GR40" i="1"/>
  <c r="GT37" i="1"/>
  <c r="GU37" i="1" s="1"/>
  <c r="GF37" i="1"/>
  <c r="GG37" i="1" s="1"/>
  <c r="FT37" i="1"/>
  <c r="FU37" i="1" s="1"/>
  <c r="FH37" i="1"/>
  <c r="U37" i="1"/>
  <c r="Y37" i="1"/>
  <c r="GC35" i="1"/>
  <c r="FH33" i="1"/>
  <c r="FN33" i="1"/>
  <c r="FT33" i="1"/>
  <c r="FU33" i="1" s="1"/>
  <c r="FZ33" i="1"/>
  <c r="GA33" i="1" s="1"/>
  <c r="GF33" i="1"/>
  <c r="GG33" i="1" s="1"/>
  <c r="GL33" i="1"/>
  <c r="GM33" i="1" s="1"/>
  <c r="GT33" i="1"/>
  <c r="GU33" i="1" s="1"/>
  <c r="AJ31" i="1"/>
  <c r="AU31" i="1"/>
  <c r="BE31" i="1"/>
  <c r="CW31" i="1"/>
  <c r="DG31" i="1"/>
  <c r="DO31" i="1"/>
  <c r="DY31" i="1"/>
  <c r="GT29" i="1"/>
  <c r="GU29" i="1" s="1"/>
  <c r="FT29" i="1"/>
  <c r="FU29" i="1" s="1"/>
  <c r="CM20" i="1"/>
  <c r="EL53" i="1"/>
  <c r="BU50" i="1"/>
  <c r="CM50" i="1"/>
  <c r="EV50" i="1" s="1"/>
  <c r="FG50" i="1" s="1"/>
  <c r="BC50" i="1"/>
  <c r="AI50" i="1"/>
  <c r="EL49" i="1"/>
  <c r="FO46" i="1"/>
  <c r="FA46" i="1"/>
  <c r="ER46" i="1"/>
  <c r="CD46" i="1"/>
  <c r="BL46" i="1"/>
  <c r="CD44" i="1"/>
  <c r="BL44" i="1"/>
  <c r="AI44" i="1"/>
  <c r="EF38" i="1"/>
  <c r="EN38" i="1"/>
  <c r="DN38" i="1"/>
  <c r="CD36" i="1"/>
  <c r="BL36" i="1"/>
  <c r="AI36" i="1"/>
  <c r="EF30" i="1"/>
  <c r="EN30" i="1"/>
  <c r="DN30" i="1"/>
  <c r="CD28" i="1"/>
  <c r="BL28" i="1"/>
  <c r="AI28" i="1"/>
  <c r="FQ27" i="1"/>
  <c r="FR27" i="1" s="1"/>
  <c r="ER20" i="1"/>
  <c r="FL55" i="1"/>
  <c r="FL49" i="1"/>
  <c r="EZ52" i="1"/>
  <c r="CU48" i="1"/>
  <c r="ES48" i="1" s="1"/>
  <c r="GD48" i="1"/>
  <c r="AB47" i="1"/>
  <c r="AU47" i="1"/>
  <c r="BE47" i="1"/>
  <c r="CE47" i="1"/>
  <c r="DO47" i="1"/>
  <c r="DY47" i="1"/>
  <c r="EX47" i="1"/>
  <c r="EW47" i="1"/>
  <c r="CM46" i="1"/>
  <c r="FH45" i="1"/>
  <c r="FN45" i="1"/>
  <c r="FT45" i="1"/>
  <c r="FU45" i="1" s="1"/>
  <c r="FZ45" i="1"/>
  <c r="GA45" i="1" s="1"/>
  <c r="GF45" i="1"/>
  <c r="GG45" i="1" s="1"/>
  <c r="GL45" i="1"/>
  <c r="GM45" i="1" s="1"/>
  <c r="GT45" i="1"/>
  <c r="GU45" i="1" s="1"/>
  <c r="P43" i="1"/>
  <c r="DW42" i="1"/>
  <c r="EO42" i="1"/>
  <c r="DK41" i="1"/>
  <c r="EJ41" i="1" s="1"/>
  <c r="EK41" i="1"/>
  <c r="AB39" i="1"/>
  <c r="AU39" i="1"/>
  <c r="BE39" i="1"/>
  <c r="CE39" i="1"/>
  <c r="DO39" i="1"/>
  <c r="DY39" i="1"/>
  <c r="EX39" i="1"/>
  <c r="EW39" i="1"/>
  <c r="FL38" i="1"/>
  <c r="GR38" i="1"/>
  <c r="EZ38" i="1"/>
  <c r="CH38" i="1"/>
  <c r="EC37" i="1"/>
  <c r="EK37" i="1"/>
  <c r="CA37" i="1"/>
  <c r="CH37" i="1" s="1"/>
  <c r="CI37" i="1"/>
  <c r="FL30" i="1"/>
  <c r="GR30" i="1"/>
  <c r="EZ30" i="1"/>
  <c r="CH30" i="1"/>
  <c r="CH50" i="1"/>
  <c r="ES44" i="1"/>
  <c r="CJ43" i="1"/>
  <c r="AO43" i="1"/>
  <c r="AQ43" i="1"/>
  <c r="AS43" i="1" s="1"/>
  <c r="FK43" i="1"/>
  <c r="FL43" i="1" s="1"/>
  <c r="FN43" i="1"/>
  <c r="FT43" i="1"/>
  <c r="FU43" i="1" s="1"/>
  <c r="FZ43" i="1"/>
  <c r="GA43" i="1" s="1"/>
  <c r="GF43" i="1"/>
  <c r="GG43" i="1" s="1"/>
  <c r="GI43" i="1"/>
  <c r="GJ43" i="1" s="1"/>
  <c r="GL43" i="1"/>
  <c r="GM43" i="1" s="1"/>
  <c r="GO43" i="1"/>
  <c r="GP43" i="1" s="1"/>
  <c r="GT43" i="1"/>
  <c r="GU43" i="1" s="1"/>
  <c r="EN42" i="1"/>
  <c r="EM42" i="1" s="1"/>
  <c r="GT55" i="1"/>
  <c r="GU55" i="1" s="1"/>
  <c r="GO55" i="1"/>
  <c r="GP55" i="1" s="1"/>
  <c r="GI55" i="1"/>
  <c r="GJ55" i="1" s="1"/>
  <c r="GC55" i="1"/>
  <c r="FW55" i="1"/>
  <c r="FX55" i="1" s="1"/>
  <c r="FQ55" i="1"/>
  <c r="FR55" i="1" s="1"/>
  <c r="AQ55" i="1"/>
  <c r="AS55" i="1" s="1"/>
  <c r="AO55" i="1"/>
  <c r="DW54" i="1"/>
  <c r="DE54" i="1"/>
  <c r="CD54" i="1"/>
  <c r="CM54" i="1"/>
  <c r="AT54" i="1"/>
  <c r="GO53" i="1"/>
  <c r="GP53" i="1" s="1"/>
  <c r="GI53" i="1"/>
  <c r="GJ53" i="1" s="1"/>
  <c r="GC53" i="1"/>
  <c r="FW53" i="1"/>
  <c r="FX53" i="1" s="1"/>
  <c r="FQ53" i="1"/>
  <c r="FR53" i="1" s="1"/>
  <c r="CS53" i="1"/>
  <c r="CU53" i="1" s="1"/>
  <c r="CQ53" i="1"/>
  <c r="AQ53" i="1"/>
  <c r="AO53" i="1"/>
  <c r="GR52" i="1"/>
  <c r="FO52" i="1"/>
  <c r="FA52" i="1"/>
  <c r="EF52" i="1"/>
  <c r="DN52" i="1"/>
  <c r="EJ52" i="1"/>
  <c r="CV52" i="1"/>
  <c r="BU52" i="1"/>
  <c r="CM52" i="1"/>
  <c r="CH52" i="1"/>
  <c r="BC52" i="1"/>
  <c r="AI52" i="1"/>
  <c r="FB51" i="1"/>
  <c r="FA51" i="1" s="1"/>
  <c r="EK51" i="1"/>
  <c r="EG51" i="1"/>
  <c r="DY51" i="1"/>
  <c r="EL51" i="1"/>
  <c r="DG51" i="1"/>
  <c r="CW51" i="1"/>
  <c r="CS51" i="1"/>
  <c r="CU51" i="1" s="1"/>
  <c r="CQ51" i="1"/>
  <c r="CE51" i="1"/>
  <c r="CJ51" i="1"/>
  <c r="BE51" i="1"/>
  <c r="AU51" i="1"/>
  <c r="DW50" i="1"/>
  <c r="EN50" i="1"/>
  <c r="EM50" i="1" s="1"/>
  <c r="DE50" i="1"/>
  <c r="GT49" i="1"/>
  <c r="GU49" i="1" s="1"/>
  <c r="GO49" i="1"/>
  <c r="GP49" i="1" s="1"/>
  <c r="GI49" i="1"/>
  <c r="GJ49" i="1" s="1"/>
  <c r="GC49" i="1"/>
  <c r="FW49" i="1"/>
  <c r="FX49" i="1" s="1"/>
  <c r="FQ49" i="1"/>
  <c r="FR49" i="1" s="1"/>
  <c r="EZ49" i="1"/>
  <c r="CI49" i="1"/>
  <c r="U49" i="1"/>
  <c r="Y49" i="1"/>
  <c r="GR48" i="1"/>
  <c r="CL48" i="1"/>
  <c r="BC48" i="1"/>
  <c r="CM48" i="1"/>
  <c r="EV48" i="1" s="1"/>
  <c r="FG48" i="1" s="1"/>
  <c r="FL47" i="1"/>
  <c r="FC47" i="1"/>
  <c r="EL47" i="1"/>
  <c r="DG47" i="1"/>
  <c r="CW47" i="1"/>
  <c r="CQ47" i="1"/>
  <c r="CS47" i="1"/>
  <c r="CU47" i="1" s="1"/>
  <c r="BW47" i="1"/>
  <c r="BM47" i="1"/>
  <c r="GO45" i="1"/>
  <c r="GP45" i="1" s="1"/>
  <c r="GC45" i="1"/>
  <c r="FQ45" i="1"/>
  <c r="FR45" i="1" s="1"/>
  <c r="DK45" i="1"/>
  <c r="EJ45" i="1" s="1"/>
  <c r="EK45" i="1"/>
  <c r="BI45" i="1"/>
  <c r="CH45" i="1" s="1"/>
  <c r="CI45" i="1"/>
  <c r="U45" i="1"/>
  <c r="Y45" i="1"/>
  <c r="EW45" i="1"/>
  <c r="EY45" i="1"/>
  <c r="CH44" i="1"/>
  <c r="CL44" i="1"/>
  <c r="FW43" i="1"/>
  <c r="FX43" i="1" s="1"/>
  <c r="EZ42" i="1"/>
  <c r="AA41" i="1"/>
  <c r="AK41" i="1"/>
  <c r="AV41" i="1"/>
  <c r="AT41" i="1" s="1"/>
  <c r="BE41" i="1"/>
  <c r="BM41" i="1"/>
  <c r="BL41" i="1" s="1"/>
  <c r="BV41" i="1"/>
  <c r="BU41" i="1" s="1"/>
  <c r="CF41" i="1"/>
  <c r="CD41" i="1" s="1"/>
  <c r="CW41" i="1"/>
  <c r="CV41" i="1" s="1"/>
  <c r="DF41" i="1"/>
  <c r="DE41" i="1" s="1"/>
  <c r="DP41" i="1"/>
  <c r="DN41" i="1" s="1"/>
  <c r="DY41" i="1"/>
  <c r="EG41" i="1"/>
  <c r="FB41" i="1"/>
  <c r="FA41" i="1" s="1"/>
  <c r="GD40" i="1"/>
  <c r="CL40" i="1"/>
  <c r="BC40" i="1"/>
  <c r="CM40" i="1"/>
  <c r="EV40" i="1" s="1"/>
  <c r="FG40" i="1" s="1"/>
  <c r="FC39" i="1"/>
  <c r="EL39" i="1"/>
  <c r="DG39" i="1"/>
  <c r="CW39" i="1"/>
  <c r="CQ39" i="1"/>
  <c r="CS39" i="1"/>
  <c r="CU39" i="1" s="1"/>
  <c r="BW39" i="1"/>
  <c r="BM39" i="1"/>
  <c r="AA37" i="1"/>
  <c r="AK37" i="1"/>
  <c r="AV37" i="1"/>
  <c r="BE37" i="1"/>
  <c r="BM37" i="1"/>
  <c r="BV37" i="1"/>
  <c r="BU37" i="1" s="1"/>
  <c r="CF37" i="1"/>
  <c r="CX37" i="1"/>
  <c r="DG37" i="1"/>
  <c r="DO37" i="1"/>
  <c r="DX37" i="1"/>
  <c r="EH37" i="1"/>
  <c r="EF37" i="1" s="1"/>
  <c r="FC37" i="1"/>
  <c r="AB37" i="1"/>
  <c r="AJ37" i="1"/>
  <c r="AU37" i="1"/>
  <c r="BD37" i="1"/>
  <c r="BN37" i="1"/>
  <c r="CW37" i="1"/>
  <c r="DF37" i="1"/>
  <c r="DP37" i="1"/>
  <c r="FB37" i="1"/>
  <c r="EO36" i="1"/>
  <c r="ES36" i="1"/>
  <c r="CJ35" i="1"/>
  <c r="AO35" i="1"/>
  <c r="AQ35" i="1"/>
  <c r="AS35" i="1" s="1"/>
  <c r="FK35" i="1"/>
  <c r="FL35" i="1" s="1"/>
  <c r="FN35" i="1"/>
  <c r="FT35" i="1"/>
  <c r="FU35" i="1" s="1"/>
  <c r="FZ35" i="1"/>
  <c r="GA35" i="1" s="1"/>
  <c r="GF35" i="1"/>
  <c r="GG35" i="1" s="1"/>
  <c r="GI35" i="1"/>
  <c r="GJ35" i="1" s="1"/>
  <c r="GL35" i="1"/>
  <c r="GM35" i="1" s="1"/>
  <c r="GO35" i="1"/>
  <c r="GP35" i="1" s="1"/>
  <c r="GT35" i="1"/>
  <c r="GU35" i="1" s="1"/>
  <c r="FW35" i="1"/>
  <c r="FX35" i="1" s="1"/>
  <c r="P35" i="1"/>
  <c r="DW34" i="1"/>
  <c r="EO34" i="1"/>
  <c r="EN34" i="1"/>
  <c r="EZ33" i="1"/>
  <c r="CA33" i="1"/>
  <c r="CH33" i="1" s="1"/>
  <c r="CI33" i="1"/>
  <c r="BL49" i="1"/>
  <c r="FA48" i="1"/>
  <c r="DW48" i="1"/>
  <c r="DE48" i="1"/>
  <c r="CJ47" i="1"/>
  <c r="EZ46" i="1"/>
  <c r="EF46" i="1"/>
  <c r="DN46" i="1"/>
  <c r="EJ46" i="1"/>
  <c r="Z46" i="1"/>
  <c r="EL45" i="1"/>
  <c r="EF44" i="1"/>
  <c r="EO44" i="1"/>
  <c r="DN44" i="1"/>
  <c r="CV44" i="1"/>
  <c r="EL43" i="1"/>
  <c r="BU42" i="1"/>
  <c r="CH42" i="1"/>
  <c r="EQ42" i="1" s="1"/>
  <c r="BC42" i="1"/>
  <c r="AI42" i="1"/>
  <c r="EL41" i="1"/>
  <c r="EO40" i="1"/>
  <c r="DE40" i="1"/>
  <c r="CJ39" i="1"/>
  <c r="EJ38" i="1"/>
  <c r="EL37" i="1"/>
  <c r="FL36" i="1"/>
  <c r="GR36" i="1"/>
  <c r="CH36" i="1"/>
  <c r="CL36" i="1"/>
  <c r="EZ34" i="1"/>
  <c r="AA33" i="1"/>
  <c r="AK33" i="1"/>
  <c r="AV33" i="1"/>
  <c r="BE33" i="1"/>
  <c r="BM33" i="1"/>
  <c r="BV33" i="1"/>
  <c r="BU33" i="1" s="1"/>
  <c r="CF33" i="1"/>
  <c r="CD33" i="1" s="1"/>
  <c r="CW33" i="1"/>
  <c r="DF33" i="1"/>
  <c r="DP33" i="1"/>
  <c r="DY33" i="1"/>
  <c r="EG33" i="1"/>
  <c r="FB33" i="1"/>
  <c r="AB33" i="1"/>
  <c r="AJ33" i="1"/>
  <c r="AU33" i="1"/>
  <c r="BD33" i="1"/>
  <c r="BN33" i="1"/>
  <c r="DG33" i="1"/>
  <c r="DO33" i="1"/>
  <c r="DX33" i="1"/>
  <c r="EH33" i="1"/>
  <c r="FC33" i="1"/>
  <c r="P33" i="1"/>
  <c r="CH32" i="1"/>
  <c r="FO38" i="1"/>
  <c r="FA38" i="1"/>
  <c r="ER38" i="1"/>
  <c r="CD38" i="1"/>
  <c r="BL38" i="1"/>
  <c r="CM38" i="1"/>
  <c r="FO36" i="1"/>
  <c r="EF36" i="1"/>
  <c r="DN36" i="1"/>
  <c r="CV36" i="1"/>
  <c r="EL35" i="1"/>
  <c r="BU34" i="1"/>
  <c r="CH34" i="1"/>
  <c r="BC34" i="1"/>
  <c r="FL33" i="1"/>
  <c r="DK33" i="1"/>
  <c r="EJ33" i="1" s="1"/>
  <c r="EK33" i="1"/>
  <c r="AO31" i="1"/>
  <c r="AQ31" i="1"/>
  <c r="AS31" i="1" s="1"/>
  <c r="FK31" i="1"/>
  <c r="FQ31" i="1"/>
  <c r="FR31" i="1" s="1"/>
  <c r="FT31" i="1"/>
  <c r="FU31" i="1" s="1"/>
  <c r="FW31" i="1"/>
  <c r="FX31" i="1" s="1"/>
  <c r="FZ31" i="1"/>
  <c r="GA31" i="1" s="1"/>
  <c r="GC31" i="1"/>
  <c r="GD31" i="1" s="1"/>
  <c r="GI31" i="1"/>
  <c r="GJ31" i="1" s="1"/>
  <c r="GO31" i="1"/>
  <c r="GP31" i="1" s="1"/>
  <c r="GT31" i="1"/>
  <c r="GU31" i="1" s="1"/>
  <c r="P31" i="1"/>
  <c r="EJ30" i="1"/>
  <c r="FL28" i="1"/>
  <c r="GR28" i="1"/>
  <c r="CH28" i="1"/>
  <c r="CL28" i="1"/>
  <c r="AO27" i="1"/>
  <c r="AB27" i="1"/>
  <c r="DG27" i="1"/>
  <c r="AS26" i="1"/>
  <c r="FN26" i="1"/>
  <c r="FO26" i="1" s="1"/>
  <c r="Y26" i="1"/>
  <c r="FH26" i="1"/>
  <c r="AA26" i="1" s="1"/>
  <c r="Z26" i="1" s="1"/>
  <c r="BE21" i="1"/>
  <c r="CX21" i="1"/>
  <c r="EY21" i="1"/>
  <c r="EZ21" i="1" s="1"/>
  <c r="FB21" i="1" s="1"/>
  <c r="FK29" i="1"/>
  <c r="FL29" i="1" s="1"/>
  <c r="FQ29" i="1"/>
  <c r="FR29" i="1" s="1"/>
  <c r="FW29" i="1"/>
  <c r="FX29" i="1" s="1"/>
  <c r="GC29" i="1"/>
  <c r="GI29" i="1"/>
  <c r="GJ29" i="1" s="1"/>
  <c r="GO29" i="1"/>
  <c r="GP29" i="1" s="1"/>
  <c r="EO28" i="1"/>
  <c r="ES28" i="1"/>
  <c r="EW21" i="1"/>
  <c r="AI34" i="1"/>
  <c r="EL33" i="1"/>
  <c r="DW32" i="1"/>
  <c r="DE32" i="1"/>
  <c r="BU32" i="1"/>
  <c r="BC32" i="1"/>
  <c r="Z32" i="1"/>
  <c r="EL31" i="1"/>
  <c r="FO30" i="1"/>
  <c r="FA30" i="1"/>
  <c r="ER30" i="1"/>
  <c r="CD30" i="1"/>
  <c r="CM30" i="1"/>
  <c r="FO28" i="1"/>
  <c r="EF28" i="1"/>
  <c r="DN28" i="1"/>
  <c r="CV28" i="1"/>
  <c r="ER26" i="1"/>
  <c r="AU20" i="1"/>
  <c r="AT20" i="1" s="1"/>
  <c r="AA20" i="1"/>
  <c r="Z20" i="1" s="1"/>
  <c r="EZ20" i="1"/>
  <c r="FL54" i="1"/>
  <c r="GR54" i="1"/>
  <c r="EJ55" i="1"/>
  <c r="EN54" i="1"/>
  <c r="ES54" i="1"/>
  <c r="BL54" i="1"/>
  <c r="CL54" i="1"/>
  <c r="CH55" i="1"/>
  <c r="FO54" i="1"/>
  <c r="FA54" i="1"/>
  <c r="EF54" i="1"/>
  <c r="DN54" i="1"/>
  <c r="CV54" i="1"/>
  <c r="BU54" i="1"/>
  <c r="BC54" i="1"/>
  <c r="AI54" i="1"/>
  <c r="EJ53" i="1"/>
  <c r="EO52" i="1"/>
  <c r="DW52" i="1"/>
  <c r="DE52" i="1"/>
  <c r="CD52" i="1"/>
  <c r="BL52" i="1"/>
  <c r="AT52" i="1"/>
  <c r="Z52" i="1"/>
  <c r="ES52" i="1"/>
  <c r="DW51" i="1"/>
  <c r="GR50" i="1"/>
  <c r="FA50" i="1"/>
  <c r="ER50" i="1"/>
  <c r="EF50" i="1"/>
  <c r="DN50" i="1"/>
  <c r="CD50" i="1"/>
  <c r="BL50" i="1"/>
  <c r="Z50" i="1"/>
  <c r="EN48" i="1"/>
  <c r="EM48" i="1" s="1"/>
  <c r="EF48" i="1"/>
  <c r="DN48" i="1"/>
  <c r="CV48" i="1"/>
  <c r="ER48" i="1"/>
  <c r="CD48" i="1"/>
  <c r="BL48" i="1"/>
  <c r="AT48" i="1"/>
  <c r="AI48" i="1"/>
  <c r="EO46" i="1"/>
  <c r="EM46" i="1" s="1"/>
  <c r="DW46" i="1"/>
  <c r="DE46" i="1"/>
  <c r="BU46" i="1"/>
  <c r="BC46" i="1"/>
  <c r="AI46" i="1"/>
  <c r="FA45" i="1"/>
  <c r="DN45" i="1"/>
  <c r="GD44" i="1"/>
  <c r="FO44" i="1"/>
  <c r="FA44" i="1"/>
  <c r="DW44" i="1"/>
  <c r="EJ44" i="1"/>
  <c r="DE44" i="1"/>
  <c r="CM44" i="1"/>
  <c r="BU44" i="1"/>
  <c r="BC44" i="1"/>
  <c r="Z44" i="1"/>
  <c r="GR42" i="1"/>
  <c r="FA42" i="1"/>
  <c r="ER42" i="1"/>
  <c r="EF42" i="1"/>
  <c r="DN42" i="1"/>
  <c r="CD42" i="1"/>
  <c r="BL42" i="1"/>
  <c r="Z42" i="1"/>
  <c r="EQ52" i="1"/>
  <c r="EJ48" i="1"/>
  <c r="EV46" i="1"/>
  <c r="FG46" i="1" s="1"/>
  <c r="ER44" i="1"/>
  <c r="DW40" i="1"/>
  <c r="EN40" i="1"/>
  <c r="EJ40" i="1"/>
  <c r="EQ40" i="1" s="1"/>
  <c r="ER36" i="1"/>
  <c r="CL32" i="1"/>
  <c r="EF40" i="1"/>
  <c r="DN40" i="1"/>
  <c r="CV40" i="1"/>
  <c r="ER40" i="1"/>
  <c r="CD40" i="1"/>
  <c r="BL40" i="1"/>
  <c r="AI40" i="1"/>
  <c r="EO38" i="1"/>
  <c r="DW38" i="1"/>
  <c r="DE38" i="1"/>
  <c r="BU38" i="1"/>
  <c r="BC38" i="1"/>
  <c r="AI38" i="1"/>
  <c r="ER37" i="1"/>
  <c r="GD36" i="1"/>
  <c r="FA36" i="1"/>
  <c r="DW36" i="1"/>
  <c r="DE36" i="1"/>
  <c r="CM36" i="1"/>
  <c r="BU36" i="1"/>
  <c r="BC36" i="1"/>
  <c r="Z36" i="1"/>
  <c r="GR34" i="1"/>
  <c r="FA34" i="1"/>
  <c r="ER34" i="1"/>
  <c r="EF34" i="1"/>
  <c r="DN34" i="1"/>
  <c r="CD34" i="1"/>
  <c r="Z34" i="1"/>
  <c r="EO32" i="1"/>
  <c r="ES32" i="1"/>
  <c r="CM32" i="1"/>
  <c r="EF32" i="1"/>
  <c r="DN32" i="1"/>
  <c r="CV32" i="1"/>
  <c r="ER32" i="1"/>
  <c r="CD32" i="1"/>
  <c r="BL32" i="1"/>
  <c r="AI32" i="1"/>
  <c r="EO30" i="1"/>
  <c r="EM30" i="1" s="1"/>
  <c r="DW30" i="1"/>
  <c r="DE30" i="1"/>
  <c r="BU30" i="1"/>
  <c r="BC30" i="1"/>
  <c r="AI30" i="1"/>
  <c r="GD28" i="1"/>
  <c r="FA28" i="1"/>
  <c r="DW28" i="1"/>
  <c r="DE28" i="1"/>
  <c r="CM28" i="1"/>
  <c r="EV28" i="1" s="1"/>
  <c r="FG28" i="1" s="1"/>
  <c r="BU28" i="1"/>
  <c r="BC28" i="1"/>
  <c r="Z28" i="1"/>
  <c r="DX26" i="1"/>
  <c r="DW26" i="1" s="1"/>
  <c r="EO26" i="1"/>
  <c r="EG22" i="1"/>
  <c r="EF22" i="1" s="1"/>
  <c r="DO22" i="1"/>
  <c r="DN22" i="1" s="1"/>
  <c r="CE22" i="1"/>
  <c r="CD22" i="1" s="1"/>
  <c r="BM22" i="1"/>
  <c r="BL22" i="1" s="1"/>
  <c r="AJ22" i="1"/>
  <c r="AI22" i="1" s="1"/>
  <c r="EG20" i="1"/>
  <c r="EF20" i="1" s="1"/>
  <c r="DO20" i="1"/>
  <c r="DN20" i="1" s="1"/>
  <c r="BV20" i="1"/>
  <c r="BU20" i="1" s="1"/>
  <c r="BD20" i="1"/>
  <c r="BC20" i="1" s="1"/>
  <c r="AI20" i="1"/>
  <c r="ER28" i="1"/>
  <c r="DF26" i="1"/>
  <c r="DE26" i="1" s="1"/>
  <c r="FB22" i="1"/>
  <c r="FA22" i="1" s="1"/>
  <c r="DX22" i="1"/>
  <c r="DW22" i="1" s="1"/>
  <c r="DF22" i="1"/>
  <c r="DE22" i="1" s="1"/>
  <c r="BV22" i="1"/>
  <c r="BU22" i="1" s="1"/>
  <c r="BD22" i="1"/>
  <c r="BC22" i="1" s="1"/>
  <c r="FB20" i="1"/>
  <c r="FA20" i="1" s="1"/>
  <c r="DX20" i="1"/>
  <c r="DW20" i="1" s="1"/>
  <c r="CE20" i="1"/>
  <c r="CD20" i="1" s="1"/>
  <c r="BM20" i="1"/>
  <c r="BL20" i="1" s="1"/>
  <c r="EK29" i="1"/>
  <c r="EL29" i="1"/>
  <c r="CI29" i="1"/>
  <c r="EZ29" i="1"/>
  <c r="FC29" i="1"/>
  <c r="FA29" i="1" s="1"/>
  <c r="EH29" i="1"/>
  <c r="EF29" i="1" s="1"/>
  <c r="DX29" i="1"/>
  <c r="DO29" i="1"/>
  <c r="DN29" i="1" s="1"/>
  <c r="DG29" i="1"/>
  <c r="DE29" i="1" s="1"/>
  <c r="CX29" i="1"/>
  <c r="CV29" i="1" s="1"/>
  <c r="CF29" i="1"/>
  <c r="CD29" i="1" s="1"/>
  <c r="BV29" i="1"/>
  <c r="BM29" i="1"/>
  <c r="BL29" i="1" s="1"/>
  <c r="BE29" i="1"/>
  <c r="BC29" i="1" s="1"/>
  <c r="AV29" i="1"/>
  <c r="AT29" i="1" s="1"/>
  <c r="AK29" i="1"/>
  <c r="AI29" i="1" s="1"/>
  <c r="BM21" i="1"/>
  <c r="EH21" i="1"/>
  <c r="CI21" i="1"/>
  <c r="Y21" i="1"/>
  <c r="DX21" i="1"/>
  <c r="EL27" i="1"/>
  <c r="FC27" i="1"/>
  <c r="FK27" i="1"/>
  <c r="AJ27" i="1" s="1"/>
  <c r="CS27" i="1"/>
  <c r="CQ27" i="1"/>
  <c r="BW27" i="1"/>
  <c r="AQ27" i="1"/>
  <c r="AS27" i="1" s="1"/>
  <c r="FC23" i="1"/>
  <c r="EG23" i="1"/>
  <c r="EL23" i="1"/>
  <c r="DG23" i="1"/>
  <c r="CW23" i="1"/>
  <c r="AJ23" i="1"/>
  <c r="EK21" i="1"/>
  <c r="EL21" i="1"/>
  <c r="DO21" i="1"/>
  <c r="DG21" i="1"/>
  <c r="CF21" i="1"/>
  <c r="BV21" i="1"/>
  <c r="AV21" i="1"/>
  <c r="AJ21" i="1"/>
  <c r="AB21" i="1"/>
  <c r="EZ26" i="1"/>
  <c r="GT26" i="1" s="1"/>
  <c r="GU26" i="1" s="1"/>
  <c r="BV26" i="1"/>
  <c r="BU26" i="1" s="1"/>
  <c r="BD26" i="1"/>
  <c r="BC26" i="1" s="1"/>
  <c r="AJ26" i="1"/>
  <c r="AI26" i="1" s="1"/>
  <c r="GO27" i="1"/>
  <c r="GP27" i="1" s="1"/>
  <c r="GL27" i="1"/>
  <c r="GM27" i="1" s="1"/>
  <c r="GI27" i="1"/>
  <c r="GJ27" i="1" s="1"/>
  <c r="GF27" i="1"/>
  <c r="GG27" i="1" s="1"/>
  <c r="FZ27" i="1"/>
  <c r="GA27" i="1" s="1"/>
  <c r="FT27" i="1"/>
  <c r="FU27" i="1" s="1"/>
  <c r="FB26" i="1"/>
  <c r="FA26" i="1" s="1"/>
  <c r="EG26" i="1"/>
  <c r="EF26" i="1" s="1"/>
  <c r="DO26" i="1"/>
  <c r="DN26" i="1" s="1"/>
  <c r="CW26" i="1"/>
  <c r="CV26" i="1" s="1"/>
  <c r="CE26" i="1"/>
  <c r="CD26" i="1" s="1"/>
  <c r="BM26" i="1"/>
  <c r="BL26" i="1" s="1"/>
  <c r="DY27" i="1"/>
  <c r="DO27" i="1"/>
  <c r="BE27" i="1"/>
  <c r="CM26" i="1"/>
  <c r="AQ23" i="1"/>
  <c r="AS23" i="1" s="1"/>
  <c r="AU22" i="1"/>
  <c r="AT22" i="1" s="1"/>
  <c r="FO22" i="1"/>
  <c r="CM22" i="1"/>
  <c r="DY23" i="1"/>
  <c r="DO23" i="1"/>
  <c r="CE23" i="1"/>
  <c r="BE23" i="1"/>
  <c r="AU23" i="1"/>
  <c r="GR22" i="1"/>
  <c r="EO22" i="1"/>
  <c r="EV22" i="1" s="1"/>
  <c r="FG22" i="1" s="1"/>
  <c r="Z22" i="1"/>
  <c r="DF20" i="1"/>
  <c r="DE20" i="1" s="1"/>
  <c r="FC21" i="1"/>
  <c r="EG21" i="1"/>
  <c r="DY21" i="1"/>
  <c r="DP21" i="1"/>
  <c r="DF21" i="1"/>
  <c r="CE21" i="1"/>
  <c r="BW21" i="1"/>
  <c r="BN21" i="1"/>
  <c r="BD21" i="1"/>
  <c r="AK21" i="1"/>
  <c r="EO20" i="1"/>
  <c r="FO20" i="1"/>
  <c r="CV20" i="1"/>
  <c r="EJ51" i="1"/>
  <c r="CH53" i="1"/>
  <c r="Y50" i="1"/>
  <c r="FI50" i="1"/>
  <c r="BC49" i="1"/>
  <c r="AI49" i="1"/>
  <c r="U47" i="1"/>
  <c r="CV46" i="1"/>
  <c r="AT46" i="1"/>
  <c r="Y46" i="1"/>
  <c r="FI46" i="1"/>
  <c r="DW45" i="1"/>
  <c r="AI45" i="1"/>
  <c r="EV44" i="1"/>
  <c r="FG44" i="1" s="1"/>
  <c r="AT44" i="1"/>
  <c r="U43" i="1"/>
  <c r="CV42" i="1"/>
  <c r="AT42" i="1"/>
  <c r="Y42" i="1"/>
  <c r="FI42" i="1"/>
  <c r="DW41" i="1"/>
  <c r="EN41" i="1"/>
  <c r="BC41" i="1"/>
  <c r="AT40" i="1"/>
  <c r="U39" i="1"/>
  <c r="CV38" i="1"/>
  <c r="AT38" i="1"/>
  <c r="Y38" i="1"/>
  <c r="FI38" i="1"/>
  <c r="EJ36" i="1"/>
  <c r="U51" i="1"/>
  <c r="CV50" i="1"/>
  <c r="AT50" i="1"/>
  <c r="FB55" i="1"/>
  <c r="FA55" i="1" s="1"/>
  <c r="EK55" i="1"/>
  <c r="EH55" i="1"/>
  <c r="EF55" i="1" s="1"/>
  <c r="DX55" i="1"/>
  <c r="DP55" i="1"/>
  <c r="DF55" i="1"/>
  <c r="CX55" i="1"/>
  <c r="CI55" i="1"/>
  <c r="CF55" i="1"/>
  <c r="BV55" i="1"/>
  <c r="BU55" i="1" s="1"/>
  <c r="BN55" i="1"/>
  <c r="BD55" i="1"/>
  <c r="AV55" i="1"/>
  <c r="AK55" i="1"/>
  <c r="GD54" i="1"/>
  <c r="FI54" i="1"/>
  <c r="FB53" i="1"/>
  <c r="EK53" i="1"/>
  <c r="EH53" i="1"/>
  <c r="EF53" i="1" s="1"/>
  <c r="DX53" i="1"/>
  <c r="DP53" i="1"/>
  <c r="DF53" i="1"/>
  <c r="DE53" i="1" s="1"/>
  <c r="CX53" i="1"/>
  <c r="CI53" i="1"/>
  <c r="CF53" i="1"/>
  <c r="CD53" i="1" s="1"/>
  <c r="BV53" i="1"/>
  <c r="BU53" i="1" s="1"/>
  <c r="BN53" i="1"/>
  <c r="BL53" i="1" s="1"/>
  <c r="BD53" i="1"/>
  <c r="AV53" i="1"/>
  <c r="AK53" i="1"/>
  <c r="AI53" i="1" s="1"/>
  <c r="GD52" i="1"/>
  <c r="FI52" i="1"/>
  <c r="EY51" i="1"/>
  <c r="EZ51" i="1" s="1"/>
  <c r="AZ51" i="1"/>
  <c r="CH51" i="1" s="1"/>
  <c r="CI51" i="1"/>
  <c r="ER51" i="1" s="1"/>
  <c r="AA51" i="1"/>
  <c r="AK51" i="1"/>
  <c r="AV51" i="1"/>
  <c r="BD51" i="1"/>
  <c r="BN51" i="1"/>
  <c r="BV51" i="1"/>
  <c r="CF51" i="1"/>
  <c r="CX51" i="1"/>
  <c r="DF51" i="1"/>
  <c r="DE51" i="1" s="1"/>
  <c r="DP51" i="1"/>
  <c r="EO51" i="1" s="1"/>
  <c r="CU50" i="1"/>
  <c r="GD50" i="1"/>
  <c r="CL50" i="1"/>
  <c r="CQ49" i="1"/>
  <c r="CS49" i="1"/>
  <c r="CJ49" i="1"/>
  <c r="CH49" i="1"/>
  <c r="AO49" i="1"/>
  <c r="AQ49" i="1"/>
  <c r="EZ48" i="1"/>
  <c r="EY47" i="1"/>
  <c r="DT47" i="1"/>
  <c r="EJ47" i="1" s="1"/>
  <c r="EK47" i="1"/>
  <c r="AZ47" i="1"/>
  <c r="CH47" i="1" s="1"/>
  <c r="CI47" i="1"/>
  <c r="AA47" i="1"/>
  <c r="AK47" i="1"/>
  <c r="AI47" i="1" s="1"/>
  <c r="AV47" i="1"/>
  <c r="BD47" i="1"/>
  <c r="BN47" i="1"/>
  <c r="BV47" i="1"/>
  <c r="CF47" i="1"/>
  <c r="CD47" i="1" s="1"/>
  <c r="CX47" i="1"/>
  <c r="DF47" i="1"/>
  <c r="DE47" i="1" s="1"/>
  <c r="DP47" i="1"/>
  <c r="DN47" i="1" s="1"/>
  <c r="DX47" i="1"/>
  <c r="EH47" i="1"/>
  <c r="FB47" i="1"/>
  <c r="CU46" i="1"/>
  <c r="GD46" i="1"/>
  <c r="CL46" i="1"/>
  <c r="EU46" i="1" s="1"/>
  <c r="EQ46" i="1"/>
  <c r="CQ45" i="1"/>
  <c r="CS45" i="1"/>
  <c r="CJ45" i="1"/>
  <c r="AO45" i="1"/>
  <c r="AQ45" i="1"/>
  <c r="EZ44" i="1"/>
  <c r="FD44" i="1" s="1"/>
  <c r="EY43" i="1"/>
  <c r="EZ43" i="1" s="1"/>
  <c r="DT43" i="1"/>
  <c r="EJ43" i="1" s="1"/>
  <c r="EK43" i="1"/>
  <c r="AZ43" i="1"/>
  <c r="CH43" i="1" s="1"/>
  <c r="CI43" i="1"/>
  <c r="AA43" i="1"/>
  <c r="AK43" i="1"/>
  <c r="AI43" i="1" s="1"/>
  <c r="AV43" i="1"/>
  <c r="AT43" i="1" s="1"/>
  <c r="BD43" i="1"/>
  <c r="BN43" i="1"/>
  <c r="BL43" i="1" s="1"/>
  <c r="BV43" i="1"/>
  <c r="BU43" i="1" s="1"/>
  <c r="CF43" i="1"/>
  <c r="CX43" i="1"/>
  <c r="DF43" i="1"/>
  <c r="DP43" i="1"/>
  <c r="DN43" i="1" s="1"/>
  <c r="DX43" i="1"/>
  <c r="EH43" i="1"/>
  <c r="EF43" i="1" s="1"/>
  <c r="FB43" i="1"/>
  <c r="FA43" i="1" s="1"/>
  <c r="CU42" i="1"/>
  <c r="GD42" i="1"/>
  <c r="CL42" i="1"/>
  <c r="CQ41" i="1"/>
  <c r="CS41" i="1"/>
  <c r="CJ41" i="1"/>
  <c r="CH41" i="1"/>
  <c r="AO41" i="1"/>
  <c r="AQ41" i="1"/>
  <c r="EZ40" i="1"/>
  <c r="EY39" i="1"/>
  <c r="EZ39" i="1" s="1"/>
  <c r="DT39" i="1"/>
  <c r="EJ39" i="1" s="1"/>
  <c r="EK39" i="1"/>
  <c r="AZ39" i="1"/>
  <c r="CH39" i="1" s="1"/>
  <c r="CI39" i="1"/>
  <c r="AA39" i="1"/>
  <c r="AK39" i="1"/>
  <c r="AI39" i="1" s="1"/>
  <c r="AV39" i="1"/>
  <c r="BD39" i="1"/>
  <c r="BN39" i="1"/>
  <c r="BV39" i="1"/>
  <c r="CF39" i="1"/>
  <c r="CD39" i="1" s="1"/>
  <c r="CX39" i="1"/>
  <c r="DF39" i="1"/>
  <c r="DP39" i="1"/>
  <c r="DN39" i="1" s="1"/>
  <c r="DX39" i="1"/>
  <c r="EH39" i="1"/>
  <c r="EF39" i="1" s="1"/>
  <c r="FB39" i="1"/>
  <c r="FA39" i="1" s="1"/>
  <c r="CU38" i="1"/>
  <c r="GD38" i="1"/>
  <c r="CL38" i="1"/>
  <c r="EQ38" i="1"/>
  <c r="EJ37" i="1"/>
  <c r="CQ37" i="1"/>
  <c r="CS37" i="1"/>
  <c r="EN36" i="1"/>
  <c r="EV36" i="1"/>
  <c r="FG36" i="1" s="1"/>
  <c r="AT36" i="1"/>
  <c r="U35" i="1"/>
  <c r="BL34" i="1"/>
  <c r="CL34" i="1"/>
  <c r="AT34" i="1"/>
  <c r="Y34" i="1"/>
  <c r="FI34" i="1"/>
  <c r="EJ32" i="1"/>
  <c r="AT32" i="1"/>
  <c r="U31" i="1"/>
  <c r="EX31" i="1"/>
  <c r="EY31" i="1"/>
  <c r="EZ31" i="1" s="1"/>
  <c r="BL30" i="1"/>
  <c r="CL30" i="1"/>
  <c r="EU30" i="1" s="1"/>
  <c r="AT30" i="1"/>
  <c r="Y30" i="1"/>
  <c r="FI30" i="1"/>
  <c r="EJ28" i="1"/>
  <c r="EQ28" i="1" s="1"/>
  <c r="AT28" i="1"/>
  <c r="U27" i="1"/>
  <c r="FH27" i="1"/>
  <c r="EX27" i="1"/>
  <c r="EY27" i="1"/>
  <c r="EZ27" i="1" s="1"/>
  <c r="GT27" i="1" s="1"/>
  <c r="GU27" i="1" s="1"/>
  <c r="EJ26" i="1"/>
  <c r="EQ26" i="1" s="1"/>
  <c r="Y22" i="1"/>
  <c r="FI22" i="1"/>
  <c r="CJ37" i="1"/>
  <c r="AO37" i="1"/>
  <c r="AQ37" i="1"/>
  <c r="EZ36" i="1"/>
  <c r="EY35" i="1"/>
  <c r="DT35" i="1"/>
  <c r="EJ35" i="1" s="1"/>
  <c r="EK35" i="1"/>
  <c r="AZ35" i="1"/>
  <c r="CH35" i="1" s="1"/>
  <c r="CI35" i="1"/>
  <c r="AA35" i="1"/>
  <c r="AK35" i="1"/>
  <c r="AV35" i="1"/>
  <c r="AT35" i="1" s="1"/>
  <c r="BD35" i="1"/>
  <c r="BN35" i="1"/>
  <c r="BV35" i="1"/>
  <c r="BU35" i="1" s="1"/>
  <c r="CF35" i="1"/>
  <c r="CD35" i="1" s="1"/>
  <c r="CX35" i="1"/>
  <c r="DF35" i="1"/>
  <c r="DP35" i="1"/>
  <c r="DX35" i="1"/>
  <c r="EH35" i="1"/>
  <c r="FB35" i="1"/>
  <c r="FA35" i="1" s="1"/>
  <c r="CV34" i="1"/>
  <c r="AF33" i="1"/>
  <c r="EN32" i="1"/>
  <c r="CJ31" i="1"/>
  <c r="CV30" i="1"/>
  <c r="DW29" i="1"/>
  <c r="AF29" i="1"/>
  <c r="EN28" i="1"/>
  <c r="CJ27" i="1"/>
  <c r="U23" i="1"/>
  <c r="EX23" i="1"/>
  <c r="EY23" i="1"/>
  <c r="EZ23" i="1" s="1"/>
  <c r="CU34" i="1"/>
  <c r="GD34" i="1"/>
  <c r="CQ33" i="1"/>
  <c r="CS33" i="1"/>
  <c r="CJ33" i="1"/>
  <c r="AO33" i="1"/>
  <c r="AQ33" i="1"/>
  <c r="EZ32" i="1"/>
  <c r="DT31" i="1"/>
  <c r="EJ31" i="1" s="1"/>
  <c r="EK31" i="1"/>
  <c r="AZ31" i="1"/>
  <c r="CH31" i="1" s="1"/>
  <c r="CI31" i="1"/>
  <c r="AA31" i="1"/>
  <c r="AK31" i="1"/>
  <c r="AI31" i="1" s="1"/>
  <c r="AV31" i="1"/>
  <c r="BD31" i="1"/>
  <c r="BN31" i="1"/>
  <c r="BV31" i="1"/>
  <c r="BU31" i="1" s="1"/>
  <c r="CF31" i="1"/>
  <c r="CD31" i="1" s="1"/>
  <c r="CX31" i="1"/>
  <c r="CV31" i="1" s="1"/>
  <c r="DF31" i="1"/>
  <c r="DP31" i="1"/>
  <c r="DX31" i="1"/>
  <c r="EH31" i="1"/>
  <c r="EF31" i="1" s="1"/>
  <c r="FB31" i="1"/>
  <c r="CU30" i="1"/>
  <c r="GD30" i="1"/>
  <c r="EJ29" i="1"/>
  <c r="CQ29" i="1"/>
  <c r="CS29" i="1"/>
  <c r="CJ29" i="1"/>
  <c r="CH29" i="1"/>
  <c r="AO29" i="1"/>
  <c r="AQ29" i="1"/>
  <c r="EZ28" i="1"/>
  <c r="DT27" i="1"/>
  <c r="EJ27" i="1" s="1"/>
  <c r="EK27" i="1"/>
  <c r="AZ27" i="1"/>
  <c r="CH27" i="1" s="1"/>
  <c r="CI27" i="1"/>
  <c r="AA27" i="1"/>
  <c r="AK27" i="1"/>
  <c r="AV27" i="1"/>
  <c r="BD27" i="1"/>
  <c r="BN27" i="1"/>
  <c r="BV27" i="1"/>
  <c r="BU27" i="1" s="1"/>
  <c r="CF27" i="1"/>
  <c r="CX27" i="1"/>
  <c r="DP27" i="1"/>
  <c r="EH27" i="1"/>
  <c r="CJ23" i="1"/>
  <c r="AF21" i="1"/>
  <c r="P21" i="1"/>
  <c r="CH20" i="1"/>
  <c r="DT23" i="1"/>
  <c r="EJ23" i="1" s="1"/>
  <c r="EK23" i="1"/>
  <c r="AZ23" i="1"/>
  <c r="CH23" i="1" s="1"/>
  <c r="CI23" i="1"/>
  <c r="AA23" i="1"/>
  <c r="AK23" i="1"/>
  <c r="AV23" i="1"/>
  <c r="BD23" i="1"/>
  <c r="BN23" i="1"/>
  <c r="BV23" i="1"/>
  <c r="BU23" i="1" s="1"/>
  <c r="CF23" i="1"/>
  <c r="CX23" i="1"/>
  <c r="DF23" i="1"/>
  <c r="DP23" i="1"/>
  <c r="DX23" i="1"/>
  <c r="EH23" i="1"/>
  <c r="FB23" i="1"/>
  <c r="CU22" i="1"/>
  <c r="GD22" i="1"/>
  <c r="EJ21" i="1"/>
  <c r="CQ21" i="1"/>
  <c r="CS21" i="1"/>
  <c r="CW21" i="1" s="1"/>
  <c r="CV21" i="1" s="1"/>
  <c r="CJ21" i="1"/>
  <c r="CH21" i="1"/>
  <c r="AO21" i="1"/>
  <c r="EX21" i="1" s="1"/>
  <c r="AQ21" i="1"/>
  <c r="AU21" i="1" s="1"/>
  <c r="FL20" i="1"/>
  <c r="GR20" i="1"/>
  <c r="CU20" i="1"/>
  <c r="GD20" i="1"/>
  <c r="Y20" i="1"/>
  <c r="FI20" i="1"/>
  <c r="GD35" i="1" l="1"/>
  <c r="GD55" i="1"/>
  <c r="CV49" i="1"/>
  <c r="EF35" i="1"/>
  <c r="DE43" i="1"/>
  <c r="FD54" i="1"/>
  <c r="EF47" i="1"/>
  <c r="FA31" i="1"/>
  <c r="EU42" i="1"/>
  <c r="BU51" i="1"/>
  <c r="CV53" i="1"/>
  <c r="BU29" i="1"/>
  <c r="FD52" i="1"/>
  <c r="EQ50" i="1"/>
  <c r="DE55" i="1"/>
  <c r="CD45" i="1"/>
  <c r="GD23" i="1"/>
  <c r="FO23" i="1"/>
  <c r="AT53" i="1"/>
  <c r="FD32" i="1"/>
  <c r="ER21" i="1"/>
  <c r="ER41" i="1"/>
  <c r="EQ34" i="1"/>
  <c r="EQ22" i="1"/>
  <c r="DE49" i="1"/>
  <c r="CK46" i="1"/>
  <c r="FA37" i="1"/>
  <c r="ER49" i="1"/>
  <c r="BU45" i="1"/>
  <c r="EV42" i="1"/>
  <c r="FG42" i="1" s="1"/>
  <c r="EV32" i="1"/>
  <c r="FG32" i="1" s="1"/>
  <c r="CV35" i="1"/>
  <c r="ER35" i="1"/>
  <c r="BL51" i="1"/>
  <c r="CM55" i="1"/>
  <c r="CK38" i="1"/>
  <c r="EQ30" i="1"/>
  <c r="EN33" i="1"/>
  <c r="CK52" i="1"/>
  <c r="EN49" i="1"/>
  <c r="FA49" i="1"/>
  <c r="DN49" i="1"/>
  <c r="GS48" i="1"/>
  <c r="FA53" i="1"/>
  <c r="DW33" i="1"/>
  <c r="DW37" i="1"/>
  <c r="FI41" i="1"/>
  <c r="Z41" i="1"/>
  <c r="EF49" i="1"/>
  <c r="BC45" i="1"/>
  <c r="DE23" i="1"/>
  <c r="DE31" i="1"/>
  <c r="CV55" i="1"/>
  <c r="EU54" i="1"/>
  <c r="EF51" i="1"/>
  <c r="CL49" i="1"/>
  <c r="EU49" i="1" s="1"/>
  <c r="FF49" i="1" s="1"/>
  <c r="CD51" i="1"/>
  <c r="EQ48" i="1"/>
  <c r="FI33" i="1"/>
  <c r="ER45" i="1"/>
  <c r="AT55" i="1"/>
  <c r="EU34" i="1"/>
  <c r="CM41" i="1"/>
  <c r="BC33" i="1"/>
  <c r="BC37" i="1"/>
  <c r="DE37" i="1"/>
  <c r="GD53" i="1"/>
  <c r="BU49" i="1"/>
  <c r="DN35" i="1"/>
  <c r="BU47" i="1"/>
  <c r="DW49" i="1"/>
  <c r="DN27" i="1"/>
  <c r="EO45" i="1"/>
  <c r="CM45" i="1"/>
  <c r="EM44" i="1"/>
  <c r="EV30" i="1"/>
  <c r="FG30" i="1" s="1"/>
  <c r="EZ47" i="1"/>
  <c r="EO53" i="1"/>
  <c r="BL37" i="1"/>
  <c r="EN29" i="1"/>
  <c r="DE35" i="1"/>
  <c r="EQ53" i="1"/>
  <c r="FO31" i="1"/>
  <c r="EQ55" i="1"/>
  <c r="EM34" i="1"/>
  <c r="EU44" i="1"/>
  <c r="FF44" i="1" s="1"/>
  <c r="FE44" i="1" s="1"/>
  <c r="EQ20" i="1"/>
  <c r="GD47" i="1"/>
  <c r="CK34" i="1"/>
  <c r="CD37" i="1"/>
  <c r="AT31" i="1"/>
  <c r="EU50" i="1"/>
  <c r="FF50" i="1" s="1"/>
  <c r="FE50" i="1" s="1"/>
  <c r="EM40" i="1"/>
  <c r="AI41" i="1"/>
  <c r="GR23" i="1"/>
  <c r="EQ44" i="1"/>
  <c r="CM49" i="1"/>
  <c r="EV49" i="1" s="1"/>
  <c r="FG49" i="1" s="1"/>
  <c r="DE39" i="1"/>
  <c r="CV47" i="1"/>
  <c r="GS40" i="1"/>
  <c r="FI26" i="1"/>
  <c r="GS26" i="1" s="1"/>
  <c r="GS28" i="1"/>
  <c r="GD43" i="1"/>
  <c r="AT45" i="1"/>
  <c r="FI37" i="1"/>
  <c r="GS32" i="1"/>
  <c r="ER55" i="1"/>
  <c r="ER29" i="1"/>
  <c r="CK28" i="1"/>
  <c r="CK50" i="1"/>
  <c r="EF33" i="1"/>
  <c r="CM33" i="1"/>
  <c r="EO33" i="1"/>
  <c r="CL33" i="1"/>
  <c r="EU33" i="1" s="1"/>
  <c r="AI33" i="1"/>
  <c r="CK42" i="1"/>
  <c r="ER33" i="1"/>
  <c r="FO35" i="1"/>
  <c r="DN37" i="1"/>
  <c r="EZ41" i="1"/>
  <c r="CK54" i="1"/>
  <c r="GR53" i="1"/>
  <c r="EQ54" i="1"/>
  <c r="DE45" i="1"/>
  <c r="BL45" i="1"/>
  <c r="CK45" i="1" s="1"/>
  <c r="CK48" i="1"/>
  <c r="EN51" i="1"/>
  <c r="ES40" i="1"/>
  <c r="FD40" i="1" s="1"/>
  <c r="EZ35" i="1"/>
  <c r="EQ32" i="1"/>
  <c r="EU38" i="1"/>
  <c r="FF38" i="1" s="1"/>
  <c r="CV39" i="1"/>
  <c r="FA47" i="1"/>
  <c r="AT51" i="1"/>
  <c r="EN37" i="1"/>
  <c r="CK49" i="1"/>
  <c r="EO41" i="1"/>
  <c r="EM41" i="1" s="1"/>
  <c r="EM52" i="1"/>
  <c r="GD51" i="1"/>
  <c r="EV54" i="1"/>
  <c r="FG54" i="1" s="1"/>
  <c r="GR41" i="1"/>
  <c r="DN31" i="1"/>
  <c r="ER27" i="1"/>
  <c r="FD28" i="1"/>
  <c r="CK30" i="1"/>
  <c r="ER53" i="1"/>
  <c r="EQ36" i="1"/>
  <c r="CL41" i="1"/>
  <c r="EU41" i="1" s="1"/>
  <c r="FF41" i="1" s="1"/>
  <c r="EN45" i="1"/>
  <c r="EM38" i="1"/>
  <c r="EO49" i="1"/>
  <c r="EM49" i="1" s="1"/>
  <c r="CV33" i="1"/>
  <c r="EM33" i="1"/>
  <c r="ER23" i="1"/>
  <c r="CL20" i="1"/>
  <c r="EV34" i="1"/>
  <c r="FG34" i="1" s="1"/>
  <c r="BU39" i="1"/>
  <c r="CD43" i="1"/>
  <c r="CD55" i="1"/>
  <c r="EO55" i="1"/>
  <c r="CL37" i="1"/>
  <c r="EM54" i="1"/>
  <c r="ES26" i="1"/>
  <c r="FD26" i="1" s="1"/>
  <c r="AT33" i="1"/>
  <c r="CK32" i="1"/>
  <c r="CK40" i="1"/>
  <c r="CK44" i="1"/>
  <c r="GR29" i="1"/>
  <c r="GR45" i="1"/>
  <c r="GR39" i="1"/>
  <c r="CL29" i="1"/>
  <c r="EV26" i="1"/>
  <c r="FG26" i="1" s="1"/>
  <c r="AI37" i="1"/>
  <c r="GR51" i="1"/>
  <c r="GR21" i="1"/>
  <c r="FA23" i="1"/>
  <c r="EN26" i="1"/>
  <c r="EM26" i="1" s="1"/>
  <c r="EF23" i="1"/>
  <c r="CL22" i="1"/>
  <c r="BC21" i="1"/>
  <c r="CK20" i="1"/>
  <c r="BL21" i="1"/>
  <c r="EN20" i="1"/>
  <c r="DN21" i="1"/>
  <c r="DW21" i="1"/>
  <c r="GR26" i="1"/>
  <c r="AU26" i="1"/>
  <c r="AT26" i="1" s="1"/>
  <c r="Z33" i="1"/>
  <c r="GR33" i="1"/>
  <c r="Z37" i="1"/>
  <c r="CV37" i="1"/>
  <c r="GR37" i="1"/>
  <c r="CV43" i="1"/>
  <c r="GS44" i="1"/>
  <c r="CV45" i="1"/>
  <c r="GR47" i="1"/>
  <c r="FD48" i="1"/>
  <c r="CV51" i="1"/>
  <c r="FO51" i="1"/>
  <c r="FI49" i="1"/>
  <c r="AT47" i="1"/>
  <c r="FO47" i="1"/>
  <c r="FI45" i="1"/>
  <c r="FO43" i="1"/>
  <c r="AT39" i="1"/>
  <c r="GD39" i="1"/>
  <c r="FD36" i="1"/>
  <c r="GS36" i="1"/>
  <c r="FI29" i="1"/>
  <c r="FI21" i="1"/>
  <c r="FL27" i="1"/>
  <c r="EF21" i="1"/>
  <c r="CK22" i="1"/>
  <c r="ER43" i="1"/>
  <c r="EQ45" i="1"/>
  <c r="CK41" i="1"/>
  <c r="BL33" i="1"/>
  <c r="DN33" i="1"/>
  <c r="GR35" i="1"/>
  <c r="EO37" i="1"/>
  <c r="AT37" i="1"/>
  <c r="EZ45" i="1"/>
  <c r="FO53" i="1"/>
  <c r="AS53" i="1"/>
  <c r="GR49" i="1"/>
  <c r="GR55" i="1"/>
  <c r="EQ33" i="1"/>
  <c r="EQ37" i="1"/>
  <c r="CK36" i="1"/>
  <c r="EV52" i="1"/>
  <c r="FG52" i="1" s="1"/>
  <c r="FL31" i="1"/>
  <c r="GR31" i="1"/>
  <c r="FA33" i="1"/>
  <c r="DE33" i="1"/>
  <c r="CM37" i="1"/>
  <c r="GR43" i="1"/>
  <c r="FO55" i="1"/>
  <c r="AI27" i="1"/>
  <c r="ER31" i="1"/>
  <c r="ER39" i="1"/>
  <c r="EQ41" i="1"/>
  <c r="CM43" i="1"/>
  <c r="ER47" i="1"/>
  <c r="EQ49" i="1"/>
  <c r="EV20" i="1"/>
  <c r="FG20" i="1" s="1"/>
  <c r="AA21" i="1"/>
  <c r="Z21" i="1" s="1"/>
  <c r="CM29" i="1"/>
  <c r="EN22" i="1"/>
  <c r="EU40" i="1"/>
  <c r="FF40" i="1" s="1"/>
  <c r="FE40" i="1" s="1"/>
  <c r="EU48" i="1"/>
  <c r="FF48" i="1" s="1"/>
  <c r="FE48" i="1" s="1"/>
  <c r="CM31" i="1"/>
  <c r="CM35" i="1"/>
  <c r="EU29" i="1"/>
  <c r="FF29" i="1" s="1"/>
  <c r="CM39" i="1"/>
  <c r="CM47" i="1"/>
  <c r="CE27" i="1"/>
  <c r="CD27" i="1" s="1"/>
  <c r="AI21" i="1"/>
  <c r="BU21" i="1"/>
  <c r="EG27" i="1"/>
  <c r="EF27" i="1" s="1"/>
  <c r="EV38" i="1"/>
  <c r="FG38" i="1" s="1"/>
  <c r="EQ29" i="1"/>
  <c r="CK29" i="1"/>
  <c r="EO29" i="1"/>
  <c r="CM21" i="1"/>
  <c r="CL21" i="1"/>
  <c r="DE21" i="1"/>
  <c r="FA21" i="1"/>
  <c r="EN21" i="1"/>
  <c r="CU27" i="1"/>
  <c r="GC27" i="1"/>
  <c r="CW27" i="1" s="1"/>
  <c r="CV27" i="1" s="1"/>
  <c r="FB27" i="1"/>
  <c r="FA27" i="1" s="1"/>
  <c r="DX27" i="1"/>
  <c r="DW27" i="1" s="1"/>
  <c r="DF27" i="1"/>
  <c r="DE27" i="1" s="1"/>
  <c r="FN27" i="1"/>
  <c r="AU27" i="1" s="1"/>
  <c r="AT27" i="1" s="1"/>
  <c r="BM27" i="1"/>
  <c r="CV23" i="1"/>
  <c r="AI23" i="1"/>
  <c r="EQ21" i="1"/>
  <c r="AT21" i="1"/>
  <c r="CD21" i="1"/>
  <c r="CK26" i="1"/>
  <c r="CL26" i="1"/>
  <c r="CM27" i="1"/>
  <c r="CD23" i="1"/>
  <c r="CM23" i="1"/>
  <c r="AT23" i="1"/>
  <c r="BL23" i="1"/>
  <c r="EO21" i="1"/>
  <c r="ES20" i="1"/>
  <c r="FD20" i="1" s="1"/>
  <c r="FF42" i="1"/>
  <c r="FE42" i="1" s="1"/>
  <c r="FF46" i="1"/>
  <c r="FE46" i="1" s="1"/>
  <c r="ET46" i="1"/>
  <c r="AS21" i="1"/>
  <c r="FO21" i="1"/>
  <c r="CU21" i="1"/>
  <c r="GD21" i="1"/>
  <c r="EO23" i="1"/>
  <c r="BC23" i="1"/>
  <c r="CL23" i="1"/>
  <c r="Z27" i="1"/>
  <c r="DW31" i="1"/>
  <c r="EN31" i="1"/>
  <c r="Z31" i="1"/>
  <c r="Y23" i="1"/>
  <c r="ES23" i="1" s="1"/>
  <c r="FD23" i="1" s="1"/>
  <c r="FI23" i="1"/>
  <c r="GS20" i="1"/>
  <c r="DW23" i="1"/>
  <c r="EN23" i="1"/>
  <c r="Z23" i="1"/>
  <c r="DN23" i="1"/>
  <c r="EO27" i="1"/>
  <c r="BC27" i="1"/>
  <c r="AS29" i="1"/>
  <c r="FO29" i="1"/>
  <c r="CU29" i="1"/>
  <c r="GD29" i="1"/>
  <c r="EO31" i="1"/>
  <c r="BC31" i="1"/>
  <c r="CL31" i="1"/>
  <c r="BL31" i="1"/>
  <c r="AS33" i="1"/>
  <c r="FO33" i="1"/>
  <c r="CU33" i="1"/>
  <c r="GD33" i="1"/>
  <c r="EQ23" i="1"/>
  <c r="EM28" i="1"/>
  <c r="EU28" i="1"/>
  <c r="EM32" i="1"/>
  <c r="EU32" i="1"/>
  <c r="DW35" i="1"/>
  <c r="EN35" i="1"/>
  <c r="Z35" i="1"/>
  <c r="AS37" i="1"/>
  <c r="FO37" i="1"/>
  <c r="GS22" i="1"/>
  <c r="Y27" i="1"/>
  <c r="FI27" i="1"/>
  <c r="GS30" i="1"/>
  <c r="FF30" i="1"/>
  <c r="EQ31" i="1"/>
  <c r="ES34" i="1"/>
  <c r="FD34" i="1" s="1"/>
  <c r="Y35" i="1"/>
  <c r="ES35" i="1" s="1"/>
  <c r="FD35" i="1" s="1"/>
  <c r="FI35" i="1"/>
  <c r="AI35" i="1"/>
  <c r="EO39" i="1"/>
  <c r="BC39" i="1"/>
  <c r="CL39" i="1"/>
  <c r="BL39" i="1"/>
  <c r="DW43" i="1"/>
  <c r="EN43" i="1"/>
  <c r="Z43" i="1"/>
  <c r="AS45" i="1"/>
  <c r="FO45" i="1"/>
  <c r="CU45" i="1"/>
  <c r="GD45" i="1"/>
  <c r="EO47" i="1"/>
  <c r="BC47" i="1"/>
  <c r="CL47" i="1"/>
  <c r="BL47" i="1"/>
  <c r="BC51" i="1"/>
  <c r="CK51" i="1" s="1"/>
  <c r="CL51" i="1"/>
  <c r="EU51" i="1" s="1"/>
  <c r="DN51" i="1"/>
  <c r="GS52" i="1"/>
  <c r="Y53" i="1"/>
  <c r="ES53" i="1" s="1"/>
  <c r="FD53" i="1" s="1"/>
  <c r="FI53" i="1"/>
  <c r="GS54" i="1"/>
  <c r="Y55" i="1"/>
  <c r="ES55" i="1" s="1"/>
  <c r="FD55" i="1" s="1"/>
  <c r="FI55" i="1"/>
  <c r="EQ51" i="1"/>
  <c r="CM51" i="1"/>
  <c r="EV51" i="1" s="1"/>
  <c r="FG51" i="1" s="1"/>
  <c r="GS38" i="1"/>
  <c r="Y39" i="1"/>
  <c r="ES39" i="1" s="1"/>
  <c r="FD39" i="1" s="1"/>
  <c r="FI39" i="1"/>
  <c r="ES42" i="1"/>
  <c r="FD42" i="1" s="1"/>
  <c r="EQ43" i="1"/>
  <c r="GS46" i="1"/>
  <c r="Y47" i="1"/>
  <c r="ES47" i="1" s="1"/>
  <c r="FD47" i="1" s="1"/>
  <c r="FI47" i="1"/>
  <c r="GS50" i="1"/>
  <c r="BL55" i="1"/>
  <c r="AI55" i="1"/>
  <c r="EO35" i="1"/>
  <c r="EV35" i="1" s="1"/>
  <c r="FG35" i="1" s="1"/>
  <c r="BC35" i="1"/>
  <c r="CL35" i="1"/>
  <c r="EU35" i="1" s="1"/>
  <c r="BL35" i="1"/>
  <c r="ES22" i="1"/>
  <c r="FD22" i="1" s="1"/>
  <c r="EQ27" i="1"/>
  <c r="ES30" i="1"/>
  <c r="FD30" i="1" s="1"/>
  <c r="Y31" i="1"/>
  <c r="ES31" i="1" s="1"/>
  <c r="FD31" i="1" s="1"/>
  <c r="FI31" i="1"/>
  <c r="GS34" i="1"/>
  <c r="EQ35" i="1"/>
  <c r="EM36" i="1"/>
  <c r="EU36" i="1"/>
  <c r="CU37" i="1"/>
  <c r="GD37" i="1"/>
  <c r="DW39" i="1"/>
  <c r="EN39" i="1"/>
  <c r="Z39" i="1"/>
  <c r="AS41" i="1"/>
  <c r="FO41" i="1"/>
  <c r="CU41" i="1"/>
  <c r="GD41" i="1"/>
  <c r="EO43" i="1"/>
  <c r="BC43" i="1"/>
  <c r="CK43" i="1" s="1"/>
  <c r="CL43" i="1"/>
  <c r="DW47" i="1"/>
  <c r="EN47" i="1"/>
  <c r="Z47" i="1"/>
  <c r="AS49" i="1"/>
  <c r="FO49" i="1"/>
  <c r="CU49" i="1"/>
  <c r="GD49" i="1"/>
  <c r="Z51" i="1"/>
  <c r="EM51" i="1"/>
  <c r="FF52" i="1"/>
  <c r="BC53" i="1"/>
  <c r="CK53" i="1" s="1"/>
  <c r="CL53" i="1"/>
  <c r="DW53" i="1"/>
  <c r="EN53" i="1"/>
  <c r="FF54" i="1"/>
  <c r="BC55" i="1"/>
  <c r="CL55" i="1"/>
  <c r="DW55" i="1"/>
  <c r="EN55" i="1"/>
  <c r="Y51" i="1"/>
  <c r="ES51" i="1" s="1"/>
  <c r="FD51" i="1" s="1"/>
  <c r="FI51" i="1"/>
  <c r="AI51" i="1"/>
  <c r="ES38" i="1"/>
  <c r="FD38" i="1" s="1"/>
  <c r="EQ39" i="1"/>
  <c r="GS42" i="1"/>
  <c r="Y43" i="1"/>
  <c r="ES43" i="1" s="1"/>
  <c r="FD43" i="1" s="1"/>
  <c r="FI43" i="1"/>
  <c r="ES46" i="1"/>
  <c r="FD46" i="1" s="1"/>
  <c r="EQ47" i="1"/>
  <c r="ES50" i="1"/>
  <c r="FD50" i="1" s="1"/>
  <c r="CM53" i="1"/>
  <c r="DN53" i="1"/>
  <c r="DN55" i="1"/>
  <c r="GS31" i="1" l="1"/>
  <c r="ET42" i="1"/>
  <c r="EV41" i="1"/>
  <c r="FG41" i="1" s="1"/>
  <c r="FE41" i="1" s="1"/>
  <c r="EM55" i="1"/>
  <c r="EV39" i="1"/>
  <c r="FG39" i="1" s="1"/>
  <c r="EM45" i="1"/>
  <c r="GS23" i="1"/>
  <c r="FE30" i="1"/>
  <c r="ET30" i="1"/>
  <c r="ET50" i="1"/>
  <c r="ET40" i="1"/>
  <c r="EV33" i="1"/>
  <c r="FG33" i="1" s="1"/>
  <c r="ET34" i="1"/>
  <c r="EU43" i="1"/>
  <c r="FF43" i="1" s="1"/>
  <c r="EU20" i="1"/>
  <c r="ET20" i="1" s="1"/>
  <c r="ET52" i="1"/>
  <c r="FE52" i="1"/>
  <c r="FF34" i="1"/>
  <c r="FE34" i="1" s="1"/>
  <c r="EV55" i="1"/>
  <c r="FG55" i="1" s="1"/>
  <c r="EV45" i="1"/>
  <c r="FG45" i="1" s="1"/>
  <c r="CK37" i="1"/>
  <c r="CL27" i="1"/>
  <c r="CK33" i="1"/>
  <c r="GS37" i="1"/>
  <c r="EU26" i="1"/>
  <c r="ET26" i="1" s="1"/>
  <c r="EV53" i="1"/>
  <c r="FG53" i="1" s="1"/>
  <c r="FE54" i="1"/>
  <c r="ET54" i="1"/>
  <c r="EU37" i="1"/>
  <c r="FF37" i="1" s="1"/>
  <c r="GS51" i="1"/>
  <c r="EM53" i="1"/>
  <c r="ET44" i="1"/>
  <c r="EU45" i="1"/>
  <c r="GS33" i="1"/>
  <c r="GS35" i="1"/>
  <c r="FF33" i="1"/>
  <c r="FE49" i="1"/>
  <c r="GS55" i="1"/>
  <c r="ET38" i="1"/>
  <c r="EV37" i="1"/>
  <c r="FG37" i="1" s="1"/>
  <c r="GS21" i="1"/>
  <c r="CK55" i="1"/>
  <c r="EM20" i="1"/>
  <c r="ET48" i="1"/>
  <c r="EV43" i="1"/>
  <c r="FG43" i="1" s="1"/>
  <c r="GS39" i="1"/>
  <c r="GS53" i="1"/>
  <c r="ES27" i="1"/>
  <c r="FD27" i="1" s="1"/>
  <c r="FO27" i="1"/>
  <c r="ET41" i="1"/>
  <c r="EV21" i="1"/>
  <c r="FG21" i="1" s="1"/>
  <c r="EU22" i="1"/>
  <c r="ET22" i="1" s="1"/>
  <c r="EM37" i="1"/>
  <c r="EU31" i="1"/>
  <c r="FF31" i="1" s="1"/>
  <c r="BL27" i="1"/>
  <c r="CK27" i="1" s="1"/>
  <c r="EN27" i="1"/>
  <c r="GS43" i="1"/>
  <c r="GS47" i="1"/>
  <c r="ET49" i="1"/>
  <c r="EV23" i="1"/>
  <c r="FG23" i="1" s="1"/>
  <c r="GS45" i="1"/>
  <c r="EV31" i="1"/>
  <c r="FG31" i="1" s="1"/>
  <c r="EM39" i="1"/>
  <c r="EV47" i="1"/>
  <c r="FG47" i="1" s="1"/>
  <c r="CK31" i="1"/>
  <c r="FE38" i="1"/>
  <c r="GS49" i="1"/>
  <c r="CK21" i="1"/>
  <c r="EV29" i="1"/>
  <c r="EM47" i="1"/>
  <c r="GS41" i="1"/>
  <c r="CK39" i="1"/>
  <c r="EM23" i="1"/>
  <c r="EM31" i="1"/>
  <c r="GR27" i="1"/>
  <c r="GD27" i="1"/>
  <c r="EM29" i="1"/>
  <c r="EM22" i="1"/>
  <c r="EU27" i="1"/>
  <c r="FF27" i="1" s="1"/>
  <c r="GS29" i="1"/>
  <c r="EU21" i="1"/>
  <c r="FF21" i="1" s="1"/>
  <c r="CK23" i="1"/>
  <c r="EV27" i="1"/>
  <c r="FG27" i="1" s="1"/>
  <c r="EU23" i="1"/>
  <c r="EM21" i="1"/>
  <c r="ET35" i="1"/>
  <c r="FF35" i="1"/>
  <c r="FE35" i="1" s="1"/>
  <c r="CK47" i="1"/>
  <c r="EM43" i="1"/>
  <c r="ES37" i="1"/>
  <c r="FD37" i="1" s="1"/>
  <c r="ET32" i="1"/>
  <c r="FF32" i="1"/>
  <c r="FE32" i="1" s="1"/>
  <c r="ES29" i="1"/>
  <c r="FD29" i="1" s="1"/>
  <c r="EU55" i="1"/>
  <c r="EU53" i="1"/>
  <c r="FF51" i="1"/>
  <c r="FE51" i="1" s="1"/>
  <c r="ET51" i="1"/>
  <c r="ES49" i="1"/>
  <c r="FD49" i="1" s="1"/>
  <c r="EU47" i="1"/>
  <c r="ES41" i="1"/>
  <c r="FD41" i="1" s="1"/>
  <c r="EU39" i="1"/>
  <c r="ET36" i="1"/>
  <c r="FF36" i="1"/>
  <c r="FE36" i="1" s="1"/>
  <c r="CK35" i="1"/>
  <c r="ES45" i="1"/>
  <c r="FD45" i="1" s="1"/>
  <c r="EM35" i="1"/>
  <c r="ET28" i="1"/>
  <c r="FF28" i="1"/>
  <c r="FE28" i="1" s="1"/>
  <c r="ES33" i="1"/>
  <c r="FD33" i="1" s="1"/>
  <c r="EM27" i="1"/>
  <c r="ES21" i="1"/>
  <c r="FD21" i="1" s="1"/>
  <c r="FF20" i="1" l="1"/>
  <c r="FE20" i="1" s="1"/>
  <c r="ET33" i="1"/>
  <c r="FE33" i="1"/>
  <c r="FE37" i="1"/>
  <c r="FF26" i="1"/>
  <c r="FE26" i="1" s="1"/>
  <c r="ET45" i="1"/>
  <c r="FF45" i="1"/>
  <c r="FE45" i="1" s="1"/>
  <c r="GS27" i="1"/>
  <c r="FE43" i="1"/>
  <c r="FE21" i="1"/>
  <c r="ET37" i="1"/>
  <c r="FF22" i="1"/>
  <c r="FE22" i="1" s="1"/>
  <c r="ET43" i="1"/>
  <c r="FE31" i="1"/>
  <c r="ET31" i="1"/>
  <c r="ET23" i="1"/>
  <c r="ET27" i="1"/>
  <c r="FG29" i="1"/>
  <c r="FE29" i="1" s="1"/>
  <c r="ET29" i="1"/>
  <c r="ET21" i="1"/>
  <c r="FE27" i="1"/>
  <c r="FF23" i="1"/>
  <c r="FE23" i="1" s="1"/>
  <c r="ET39" i="1"/>
  <c r="FF39" i="1"/>
  <c r="FE39" i="1" s="1"/>
  <c r="ET47" i="1"/>
  <c r="FF47" i="1"/>
  <c r="FE47" i="1" s="1"/>
  <c r="ET53" i="1"/>
  <c r="FF53" i="1"/>
  <c r="FE53" i="1" s="1"/>
  <c r="ET55" i="1"/>
  <c r="FF55" i="1"/>
  <c r="FE55" i="1" s="1"/>
  <c r="J17" i="1" l="1"/>
  <c r="N17" i="1"/>
  <c r="L17" i="1"/>
  <c r="D34" i="13" l="1"/>
  <c r="E34" i="13"/>
  <c r="F34" i="13"/>
  <c r="G34" i="13"/>
  <c r="H34" i="13"/>
  <c r="I34" i="13"/>
  <c r="J34" i="13"/>
  <c r="K34" i="13"/>
  <c r="L34" i="13"/>
  <c r="M34" i="13"/>
  <c r="N34" i="13"/>
  <c r="O34" i="13"/>
  <c r="D35" i="13"/>
  <c r="E35" i="13"/>
  <c r="F35" i="13"/>
  <c r="G35" i="13"/>
  <c r="H35" i="13"/>
  <c r="I35" i="13"/>
  <c r="J35" i="13"/>
  <c r="K35" i="13"/>
  <c r="L35" i="13"/>
  <c r="M35" i="13"/>
  <c r="N35" i="13"/>
  <c r="O35" i="13"/>
  <c r="D36" i="13"/>
  <c r="E36" i="13"/>
  <c r="F36" i="13"/>
  <c r="G36" i="13"/>
  <c r="H36" i="13"/>
  <c r="I36" i="13"/>
  <c r="J36" i="13"/>
  <c r="K36" i="13"/>
  <c r="L36" i="13"/>
  <c r="M36" i="13"/>
  <c r="N36" i="13"/>
  <c r="O36" i="13"/>
  <c r="D37" i="13"/>
  <c r="E37" i="13"/>
  <c r="F37" i="13"/>
  <c r="G37" i="13"/>
  <c r="H37" i="13"/>
  <c r="I37" i="13"/>
  <c r="J37" i="13"/>
  <c r="K37" i="13"/>
  <c r="L37" i="13"/>
  <c r="M37" i="13"/>
  <c r="N37" i="13"/>
  <c r="O37" i="13"/>
  <c r="D38" i="13"/>
  <c r="E38" i="13"/>
  <c r="F38" i="13"/>
  <c r="H38" i="13"/>
  <c r="I38" i="13"/>
  <c r="J38" i="13"/>
  <c r="L38" i="13"/>
  <c r="M38" i="13"/>
  <c r="N38" i="13"/>
  <c r="D39" i="13"/>
  <c r="E39" i="13"/>
  <c r="F39" i="13"/>
  <c r="G39" i="13"/>
  <c r="H39" i="13"/>
  <c r="I39" i="13"/>
  <c r="J39" i="13"/>
  <c r="K39" i="13"/>
  <c r="L39" i="13"/>
  <c r="M39" i="13"/>
  <c r="N39" i="13"/>
  <c r="O39" i="13"/>
  <c r="D40" i="13"/>
  <c r="E40" i="13"/>
  <c r="F40" i="13"/>
  <c r="G40" i="13"/>
  <c r="H40" i="13"/>
  <c r="I40" i="13"/>
  <c r="J40" i="13"/>
  <c r="K40" i="13"/>
  <c r="L40" i="13"/>
  <c r="M40" i="13"/>
  <c r="N40" i="13"/>
  <c r="O40" i="13"/>
  <c r="D41" i="13"/>
  <c r="E41" i="13"/>
  <c r="F41" i="13"/>
  <c r="G41" i="13"/>
  <c r="H41" i="13"/>
  <c r="I41" i="13"/>
  <c r="J41" i="13"/>
  <c r="K41" i="13"/>
  <c r="L41" i="13"/>
  <c r="M41" i="13"/>
  <c r="N41" i="13"/>
  <c r="O41" i="13"/>
  <c r="D42" i="13"/>
  <c r="E42" i="13"/>
  <c r="F42" i="13"/>
  <c r="G42" i="13"/>
  <c r="H42" i="13"/>
  <c r="I42" i="13"/>
  <c r="J42" i="13"/>
  <c r="K42" i="13"/>
  <c r="L42" i="13"/>
  <c r="M42" i="13"/>
  <c r="N42" i="13"/>
  <c r="O42" i="13"/>
  <c r="D43" i="13"/>
  <c r="E43" i="13"/>
  <c r="F43" i="13"/>
  <c r="G43" i="13"/>
  <c r="H43" i="13"/>
  <c r="I43" i="13"/>
  <c r="J43" i="13"/>
  <c r="K43" i="13"/>
  <c r="L43" i="13"/>
  <c r="M43" i="13"/>
  <c r="N43" i="13"/>
  <c r="O43" i="13"/>
  <c r="D44" i="13"/>
  <c r="E44" i="13"/>
  <c r="F44" i="13"/>
  <c r="G44" i="13"/>
  <c r="H44" i="13"/>
  <c r="I44" i="13"/>
  <c r="J44" i="13"/>
  <c r="K44" i="13"/>
  <c r="L44" i="13"/>
  <c r="M44" i="13"/>
  <c r="N44" i="13"/>
  <c r="O44" i="13"/>
  <c r="D45" i="13"/>
  <c r="E45" i="13"/>
  <c r="F45" i="13"/>
  <c r="G45" i="13"/>
  <c r="H45" i="13"/>
  <c r="I45" i="13"/>
  <c r="J45" i="13"/>
  <c r="K45" i="13"/>
  <c r="L45" i="13"/>
  <c r="M45" i="13"/>
  <c r="N45" i="13"/>
  <c r="O45" i="13"/>
  <c r="D46" i="13"/>
  <c r="E46" i="13"/>
  <c r="F46" i="13"/>
  <c r="G46" i="13"/>
  <c r="H46" i="13"/>
  <c r="I46" i="13"/>
  <c r="J46" i="13"/>
  <c r="K46" i="13"/>
  <c r="L46" i="13"/>
  <c r="M46" i="13"/>
  <c r="N46" i="13"/>
  <c r="O46" i="13"/>
  <c r="D47" i="13"/>
  <c r="E47" i="13"/>
  <c r="F47" i="13"/>
  <c r="G47" i="13"/>
  <c r="H47" i="13"/>
  <c r="I47" i="13"/>
  <c r="J47" i="13"/>
  <c r="K47" i="13"/>
  <c r="L47" i="13"/>
  <c r="M47" i="13"/>
  <c r="N47" i="13"/>
  <c r="O47" i="13"/>
  <c r="L33" i="13"/>
  <c r="H33" i="13"/>
  <c r="D33"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E13" i="13"/>
  <c r="F13" i="13"/>
  <c r="H13" i="13"/>
  <c r="I13" i="13"/>
  <c r="J13" i="13"/>
  <c r="L13" i="13"/>
  <c r="M13" i="13"/>
  <c r="N13" i="13"/>
  <c r="P13" i="13"/>
  <c r="Q13" i="13"/>
  <c r="R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D17" i="13"/>
  <c r="E17" i="13"/>
  <c r="F17" i="13"/>
  <c r="G17" i="13"/>
  <c r="H17" i="13"/>
  <c r="I17" i="13"/>
  <c r="J17" i="13"/>
  <c r="K17" i="13"/>
  <c r="L17" i="13"/>
  <c r="M17" i="13"/>
  <c r="N17" i="13"/>
  <c r="O17" i="13"/>
  <c r="P17" i="13"/>
  <c r="Q17" i="13"/>
  <c r="R17" i="13"/>
  <c r="S17" i="13"/>
  <c r="D18" i="13"/>
  <c r="E18" i="13"/>
  <c r="F18" i="13"/>
  <c r="G18" i="13"/>
  <c r="H18" i="13"/>
  <c r="I18" i="13"/>
  <c r="J18" i="13"/>
  <c r="K18" i="13"/>
  <c r="L18" i="13"/>
  <c r="M18" i="13"/>
  <c r="N18" i="13"/>
  <c r="O18" i="13"/>
  <c r="P18" i="13"/>
  <c r="Q18" i="13"/>
  <c r="R18" i="13"/>
  <c r="S18" i="13"/>
  <c r="D19" i="13"/>
  <c r="E19" i="13"/>
  <c r="F19" i="13"/>
  <c r="G19" i="13"/>
  <c r="H19" i="13"/>
  <c r="I19" i="13"/>
  <c r="J19" i="13"/>
  <c r="K19" i="13"/>
  <c r="L19" i="13"/>
  <c r="M19" i="13"/>
  <c r="N19" i="13"/>
  <c r="O19" i="13"/>
  <c r="P19" i="13"/>
  <c r="Q19" i="13"/>
  <c r="R19" i="13"/>
  <c r="S19" i="13"/>
  <c r="D20" i="13"/>
  <c r="E20" i="13"/>
  <c r="F20" i="13"/>
  <c r="G20" i="13"/>
  <c r="H20" i="13"/>
  <c r="I20" i="13"/>
  <c r="J20" i="13"/>
  <c r="K20" i="13"/>
  <c r="L20" i="13"/>
  <c r="M20" i="13"/>
  <c r="N20" i="13"/>
  <c r="O20" i="13"/>
  <c r="P20" i="13"/>
  <c r="Q20" i="13"/>
  <c r="R20" i="13"/>
  <c r="S20" i="13"/>
  <c r="D21" i="13"/>
  <c r="E21" i="13"/>
  <c r="F21" i="13"/>
  <c r="G21" i="13"/>
  <c r="H21" i="13"/>
  <c r="I21" i="13"/>
  <c r="J21" i="13"/>
  <c r="K21" i="13"/>
  <c r="L21" i="13"/>
  <c r="M21" i="13"/>
  <c r="N21" i="13"/>
  <c r="O21" i="13"/>
  <c r="P21" i="13"/>
  <c r="Q21" i="13"/>
  <c r="R21" i="13"/>
  <c r="S21" i="13"/>
  <c r="D22" i="13"/>
  <c r="E22" i="13"/>
  <c r="F22" i="13"/>
  <c r="G22" i="13"/>
  <c r="H22" i="13"/>
  <c r="I22" i="13"/>
  <c r="J22" i="13"/>
  <c r="K22" i="13"/>
  <c r="L22" i="13"/>
  <c r="M22" i="13"/>
  <c r="N22" i="13"/>
  <c r="O22" i="13"/>
  <c r="P22" i="13"/>
  <c r="Q22" i="13"/>
  <c r="R22" i="13"/>
  <c r="S22" i="13"/>
  <c r="P8" i="13"/>
  <c r="L8" i="13"/>
  <c r="H8" i="13"/>
  <c r="D8" i="13"/>
  <c r="F34" i="1" l="1"/>
  <c r="F36" i="1"/>
  <c r="F38" i="1"/>
  <c r="F40" i="1"/>
  <c r="F42" i="1"/>
  <c r="F44" i="1"/>
  <c r="F46" i="1"/>
  <c r="F48" i="1"/>
  <c r="F50" i="1"/>
  <c r="F52" i="1"/>
  <c r="F54" i="1"/>
  <c r="N38" i="12"/>
  <c r="O38" i="12"/>
  <c r="P38" i="12"/>
  <c r="Q38" i="12"/>
  <c r="R38" i="12"/>
  <c r="S38" i="12"/>
  <c r="T38" i="12"/>
  <c r="U38" i="12"/>
  <c r="O39" i="12"/>
  <c r="P39" i="12"/>
  <c r="Q39" i="12"/>
  <c r="S39" i="12"/>
  <c r="T39" i="12"/>
  <c r="U39" i="12"/>
  <c r="N40" i="12"/>
  <c r="O40" i="12"/>
  <c r="P40" i="12"/>
  <c r="Q40" i="12"/>
  <c r="R40" i="12"/>
  <c r="S40" i="12"/>
  <c r="T40" i="12"/>
  <c r="U40" i="12"/>
  <c r="N41" i="12"/>
  <c r="O41" i="12"/>
  <c r="P41" i="12"/>
  <c r="Q41" i="12"/>
  <c r="R41" i="12"/>
  <c r="S41" i="12"/>
  <c r="T41" i="12"/>
  <c r="U41" i="12"/>
  <c r="S42" i="12"/>
  <c r="T42" i="12"/>
  <c r="U42" i="12"/>
  <c r="N43" i="12"/>
  <c r="O43" i="12"/>
  <c r="P43" i="12"/>
  <c r="Q43" i="12"/>
  <c r="R43" i="12"/>
  <c r="S43" i="12"/>
  <c r="T43" i="12"/>
  <c r="U43" i="12"/>
  <c r="N44" i="12"/>
  <c r="O44" i="12"/>
  <c r="P44" i="12"/>
  <c r="Q44" i="12"/>
  <c r="R44" i="12"/>
  <c r="S44" i="12"/>
  <c r="T44" i="12"/>
  <c r="U44" i="12"/>
  <c r="N45" i="12"/>
  <c r="O45" i="12"/>
  <c r="P45" i="12"/>
  <c r="Q45" i="12"/>
  <c r="R45" i="12"/>
  <c r="S45" i="12"/>
  <c r="T45" i="12"/>
  <c r="U45" i="12"/>
  <c r="N46" i="12"/>
  <c r="O46" i="12"/>
  <c r="P46" i="12"/>
  <c r="Q46" i="12"/>
  <c r="R46" i="12"/>
  <c r="S46" i="12"/>
  <c r="T46" i="12"/>
  <c r="U46" i="12"/>
  <c r="N47" i="12"/>
  <c r="O47" i="12"/>
  <c r="P47" i="12"/>
  <c r="Q47" i="12"/>
  <c r="R47" i="12"/>
  <c r="S47" i="12"/>
  <c r="T47" i="12"/>
  <c r="U47" i="12"/>
  <c r="N48" i="12"/>
  <c r="O48" i="12"/>
  <c r="P48" i="12"/>
  <c r="Q48" i="12"/>
  <c r="R48" i="12"/>
  <c r="S48" i="12"/>
  <c r="T48" i="12"/>
  <c r="U48" i="12"/>
  <c r="N49" i="12"/>
  <c r="O49" i="12"/>
  <c r="P49" i="12"/>
  <c r="Q49" i="12"/>
  <c r="R49" i="12"/>
  <c r="S49" i="12"/>
  <c r="T49" i="12"/>
  <c r="U49" i="12"/>
  <c r="N50" i="12"/>
  <c r="O50" i="12"/>
  <c r="P50" i="12"/>
  <c r="Q50" i="12"/>
  <c r="R50" i="12"/>
  <c r="S50" i="12"/>
  <c r="T50" i="12"/>
  <c r="U50" i="12"/>
  <c r="N51" i="12"/>
  <c r="O51" i="12"/>
  <c r="P51" i="12"/>
  <c r="Q51" i="12"/>
  <c r="R51" i="12"/>
  <c r="S51" i="12"/>
  <c r="T51" i="12"/>
  <c r="U51" i="12"/>
  <c r="S52" i="12"/>
  <c r="T52" i="12"/>
  <c r="U52" i="12"/>
  <c r="U37" i="12"/>
  <c r="T37" i="12"/>
  <c r="S37" i="12"/>
  <c r="R37" i="12"/>
  <c r="N37" i="12"/>
  <c r="D11" i="12"/>
  <c r="E11" i="12"/>
  <c r="F11" i="12"/>
  <c r="G11" i="12"/>
  <c r="H11" i="12"/>
  <c r="I11" i="12"/>
  <c r="J11" i="12"/>
  <c r="K11" i="12"/>
  <c r="L11" i="12"/>
  <c r="M11" i="12"/>
  <c r="N11" i="12"/>
  <c r="O11" i="12"/>
  <c r="T11" i="12"/>
  <c r="U11" i="12"/>
  <c r="V11" i="12"/>
  <c r="W11" i="12"/>
  <c r="X11" i="12"/>
  <c r="Y11" i="12"/>
  <c r="Z11" i="12"/>
  <c r="AA11" i="12"/>
  <c r="AF11" i="12"/>
  <c r="AG11" i="12"/>
  <c r="AH11" i="12"/>
  <c r="AI11" i="12"/>
  <c r="AJ11" i="12"/>
  <c r="AK11" i="12"/>
  <c r="AL11" i="12"/>
  <c r="AM11" i="12"/>
  <c r="D12" i="12"/>
  <c r="E12" i="12"/>
  <c r="F12" i="12"/>
  <c r="G12" i="12"/>
  <c r="H12" i="12"/>
  <c r="I12" i="12"/>
  <c r="J12" i="12"/>
  <c r="K12" i="12"/>
  <c r="M12" i="12"/>
  <c r="N12" i="12"/>
  <c r="O12" i="12"/>
  <c r="T12" i="12"/>
  <c r="U12" i="12"/>
  <c r="V12" i="12"/>
  <c r="W12" i="12"/>
  <c r="X12" i="12"/>
  <c r="Y12" i="12"/>
  <c r="Z12" i="12"/>
  <c r="AA12" i="12"/>
  <c r="AF12" i="12"/>
  <c r="AG12" i="12"/>
  <c r="AH12" i="12"/>
  <c r="AI12" i="12"/>
  <c r="AJ12" i="12"/>
  <c r="AK12" i="12"/>
  <c r="AL12" i="12"/>
  <c r="AM12" i="12"/>
  <c r="D13" i="12"/>
  <c r="E13" i="12"/>
  <c r="F13" i="12"/>
  <c r="G13" i="12"/>
  <c r="H13" i="12"/>
  <c r="I13" i="12"/>
  <c r="J13" i="12"/>
  <c r="K13" i="12"/>
  <c r="L13" i="12"/>
  <c r="M13" i="12"/>
  <c r="N13" i="12"/>
  <c r="O13" i="12"/>
  <c r="T13" i="12"/>
  <c r="U13" i="12"/>
  <c r="V13" i="12"/>
  <c r="W13" i="12"/>
  <c r="X13" i="12"/>
  <c r="Y13" i="12"/>
  <c r="Z13" i="12"/>
  <c r="AA13" i="12"/>
  <c r="AF13" i="12"/>
  <c r="AG13" i="12"/>
  <c r="AH13" i="12"/>
  <c r="AI13" i="12"/>
  <c r="AJ13" i="12"/>
  <c r="AK13" i="12"/>
  <c r="AL13" i="12"/>
  <c r="AM13" i="12"/>
  <c r="D14" i="12"/>
  <c r="E14" i="12"/>
  <c r="F14" i="12"/>
  <c r="G14" i="12"/>
  <c r="H14" i="12"/>
  <c r="I14" i="12"/>
  <c r="J14" i="12"/>
  <c r="K14" i="12"/>
  <c r="L14" i="12"/>
  <c r="M14" i="12"/>
  <c r="N14" i="12"/>
  <c r="O14" i="12"/>
  <c r="T14" i="12"/>
  <c r="U14" i="12"/>
  <c r="V14" i="12"/>
  <c r="W14" i="12"/>
  <c r="X14" i="12"/>
  <c r="Y14" i="12"/>
  <c r="Z14" i="12"/>
  <c r="AA14" i="12"/>
  <c r="AF14" i="12"/>
  <c r="AG14" i="12"/>
  <c r="AH14" i="12"/>
  <c r="AI14" i="12"/>
  <c r="AJ14" i="12"/>
  <c r="AK14" i="12"/>
  <c r="AL14" i="12"/>
  <c r="AM14" i="12"/>
  <c r="E15" i="12"/>
  <c r="H15" i="12"/>
  <c r="I15" i="12"/>
  <c r="J15" i="12"/>
  <c r="M15" i="12"/>
  <c r="Y15" i="12"/>
  <c r="AF15" i="12"/>
  <c r="AG15" i="12"/>
  <c r="AH15" i="12"/>
  <c r="AJ15" i="12"/>
  <c r="AK15" i="12"/>
  <c r="AL15" i="12"/>
  <c r="D16" i="12"/>
  <c r="E16" i="12"/>
  <c r="F16" i="12"/>
  <c r="G16" i="12"/>
  <c r="H16" i="12"/>
  <c r="I16" i="12"/>
  <c r="J16" i="12"/>
  <c r="K16" i="12"/>
  <c r="L16" i="12"/>
  <c r="M16" i="12"/>
  <c r="N16" i="12"/>
  <c r="O16" i="12"/>
  <c r="T16" i="12"/>
  <c r="U16" i="12"/>
  <c r="V16" i="12"/>
  <c r="W16" i="12"/>
  <c r="X16" i="12"/>
  <c r="Y16" i="12"/>
  <c r="Z16" i="12"/>
  <c r="AA16" i="12"/>
  <c r="AF16" i="12"/>
  <c r="AG16" i="12"/>
  <c r="AH16" i="12"/>
  <c r="AI16" i="12"/>
  <c r="AJ16" i="12"/>
  <c r="AK16" i="12"/>
  <c r="AL16" i="12"/>
  <c r="AM16" i="12"/>
  <c r="D17" i="12"/>
  <c r="E17" i="12"/>
  <c r="F17" i="12"/>
  <c r="G17" i="12"/>
  <c r="H17" i="12"/>
  <c r="I17" i="12"/>
  <c r="J17" i="12"/>
  <c r="K17" i="12"/>
  <c r="L17" i="12"/>
  <c r="M17" i="12"/>
  <c r="N17" i="12"/>
  <c r="O17" i="12"/>
  <c r="T17" i="12"/>
  <c r="U17" i="12"/>
  <c r="V17" i="12"/>
  <c r="W17" i="12"/>
  <c r="X17" i="12"/>
  <c r="Y17" i="12"/>
  <c r="Z17" i="12"/>
  <c r="AA17" i="12"/>
  <c r="AF17" i="12"/>
  <c r="AG17" i="12"/>
  <c r="AH17" i="12"/>
  <c r="AI17" i="12"/>
  <c r="AJ17" i="12"/>
  <c r="AK17" i="12"/>
  <c r="AL17" i="12"/>
  <c r="AM17" i="12"/>
  <c r="D18" i="12"/>
  <c r="E18" i="12"/>
  <c r="F18" i="12"/>
  <c r="G18" i="12"/>
  <c r="H18" i="12"/>
  <c r="I18" i="12"/>
  <c r="J18" i="12"/>
  <c r="K18" i="12"/>
  <c r="L18" i="12"/>
  <c r="M18" i="12"/>
  <c r="N18" i="12"/>
  <c r="O18" i="12"/>
  <c r="T18" i="12"/>
  <c r="U18" i="12"/>
  <c r="V18" i="12"/>
  <c r="W18" i="12"/>
  <c r="X18" i="12"/>
  <c r="Y18" i="12"/>
  <c r="Z18" i="12"/>
  <c r="AA18" i="12"/>
  <c r="AF18" i="12"/>
  <c r="AG18" i="12"/>
  <c r="AH18" i="12"/>
  <c r="AI18" i="12"/>
  <c r="AJ18" i="12"/>
  <c r="AK18" i="12"/>
  <c r="AL18" i="12"/>
  <c r="AM18" i="12"/>
  <c r="D19" i="12"/>
  <c r="E19" i="12"/>
  <c r="F19" i="12"/>
  <c r="G19" i="12"/>
  <c r="H19" i="12"/>
  <c r="I19" i="12"/>
  <c r="J19" i="12"/>
  <c r="K19" i="12"/>
  <c r="L19" i="12"/>
  <c r="M19" i="12"/>
  <c r="N19" i="12"/>
  <c r="O19" i="12"/>
  <c r="T19" i="12"/>
  <c r="U19" i="12"/>
  <c r="V19" i="12"/>
  <c r="W19" i="12"/>
  <c r="X19" i="12"/>
  <c r="Y19" i="12"/>
  <c r="Z19" i="12"/>
  <c r="AA19" i="12"/>
  <c r="AF19" i="12"/>
  <c r="AG19" i="12"/>
  <c r="AH19" i="12"/>
  <c r="AI19" i="12"/>
  <c r="AJ19" i="12"/>
  <c r="AK19" i="12"/>
  <c r="AL19" i="12"/>
  <c r="AM19" i="12"/>
  <c r="D20" i="12"/>
  <c r="E20" i="12"/>
  <c r="F20" i="12"/>
  <c r="G20" i="12"/>
  <c r="H20" i="12"/>
  <c r="I20" i="12"/>
  <c r="J20" i="12"/>
  <c r="K20" i="12"/>
  <c r="L20" i="12"/>
  <c r="M20" i="12"/>
  <c r="N20" i="12"/>
  <c r="O20" i="12"/>
  <c r="T20" i="12"/>
  <c r="U20" i="12"/>
  <c r="V20" i="12"/>
  <c r="W20" i="12"/>
  <c r="X20" i="12"/>
  <c r="Y20" i="12"/>
  <c r="Z20" i="12"/>
  <c r="AA20" i="12"/>
  <c r="AF20" i="12"/>
  <c r="AG20" i="12"/>
  <c r="AH20" i="12"/>
  <c r="AI20" i="12"/>
  <c r="AJ20" i="12"/>
  <c r="AK20" i="12"/>
  <c r="AL20" i="12"/>
  <c r="AM20" i="12"/>
  <c r="D21" i="12"/>
  <c r="E21" i="12"/>
  <c r="F21" i="12"/>
  <c r="G21" i="12"/>
  <c r="H21" i="12"/>
  <c r="I21" i="12"/>
  <c r="J21" i="12"/>
  <c r="K21" i="12"/>
  <c r="L21" i="12"/>
  <c r="M21" i="12"/>
  <c r="N21" i="12"/>
  <c r="O21" i="12"/>
  <c r="T21" i="12"/>
  <c r="U21" i="12"/>
  <c r="V21" i="12"/>
  <c r="W21" i="12"/>
  <c r="X21" i="12"/>
  <c r="Y21" i="12"/>
  <c r="Z21" i="12"/>
  <c r="AA21" i="12"/>
  <c r="AF21" i="12"/>
  <c r="AG21" i="12"/>
  <c r="AH21" i="12"/>
  <c r="AI21" i="12"/>
  <c r="AJ21" i="12"/>
  <c r="AK21" i="12"/>
  <c r="AL21" i="12"/>
  <c r="AM21" i="12"/>
  <c r="D22" i="12"/>
  <c r="E22" i="12"/>
  <c r="F22" i="12"/>
  <c r="G22" i="12"/>
  <c r="H22" i="12"/>
  <c r="I22" i="12"/>
  <c r="J22" i="12"/>
  <c r="K22" i="12"/>
  <c r="L22" i="12"/>
  <c r="M22" i="12"/>
  <c r="N22" i="12"/>
  <c r="O22" i="12"/>
  <c r="T22" i="12"/>
  <c r="U22" i="12"/>
  <c r="V22" i="12"/>
  <c r="W22" i="12"/>
  <c r="X22" i="12"/>
  <c r="Y22" i="12"/>
  <c r="Z22" i="12"/>
  <c r="AA22" i="12"/>
  <c r="AF22" i="12"/>
  <c r="AG22" i="12"/>
  <c r="AH22" i="12"/>
  <c r="AI22" i="12"/>
  <c r="AJ22" i="12"/>
  <c r="AK22" i="12"/>
  <c r="AL22" i="12"/>
  <c r="AM22" i="12"/>
  <c r="D23" i="12"/>
  <c r="E23" i="12"/>
  <c r="F23" i="12"/>
  <c r="G23" i="12"/>
  <c r="H23" i="12"/>
  <c r="I23" i="12"/>
  <c r="J23" i="12"/>
  <c r="K23" i="12"/>
  <c r="L23" i="12"/>
  <c r="M23" i="12"/>
  <c r="N23" i="12"/>
  <c r="O23" i="12"/>
  <c r="T23" i="12"/>
  <c r="U23" i="12"/>
  <c r="V23" i="12"/>
  <c r="W23" i="12"/>
  <c r="X23" i="12"/>
  <c r="Y23" i="12"/>
  <c r="Z23" i="12"/>
  <c r="AA23" i="12"/>
  <c r="AF23" i="12"/>
  <c r="AG23" i="12"/>
  <c r="AH23" i="12"/>
  <c r="AI23" i="12"/>
  <c r="AJ23" i="12"/>
  <c r="AK23" i="12"/>
  <c r="AL23" i="12"/>
  <c r="AM23" i="12"/>
  <c r="D24" i="12"/>
  <c r="E24" i="12"/>
  <c r="F24" i="12"/>
  <c r="G24" i="12"/>
  <c r="H24" i="12"/>
  <c r="I24" i="12"/>
  <c r="J24" i="12"/>
  <c r="K24" i="12"/>
  <c r="L24" i="12"/>
  <c r="M24" i="12"/>
  <c r="N24" i="12"/>
  <c r="O24" i="12"/>
  <c r="T24" i="12"/>
  <c r="U24" i="12"/>
  <c r="V24" i="12"/>
  <c r="W24" i="12"/>
  <c r="X24" i="12"/>
  <c r="Y24" i="12"/>
  <c r="Z24" i="12"/>
  <c r="AA24" i="12"/>
  <c r="AF24" i="12"/>
  <c r="AG24" i="12"/>
  <c r="AH24" i="12"/>
  <c r="AI24" i="12"/>
  <c r="AJ24" i="12"/>
  <c r="AK24" i="12"/>
  <c r="AL24" i="12"/>
  <c r="AM24" i="12"/>
  <c r="AJ10" i="12"/>
  <c r="AF10" i="12"/>
  <c r="X10" i="12"/>
  <c r="T10" i="12"/>
  <c r="R10" i="8"/>
  <c r="S10" i="8"/>
  <c r="Q10" i="8"/>
  <c r="L10" i="12"/>
  <c r="H10" i="12"/>
  <c r="S47" i="13" l="1"/>
  <c r="R47" i="13"/>
  <c r="Q47" i="13"/>
  <c r="P47" i="13"/>
  <c r="S46" i="13"/>
  <c r="R46" i="13"/>
  <c r="Q46" i="13"/>
  <c r="P46" i="13"/>
  <c r="S45" i="13"/>
  <c r="R45" i="13"/>
  <c r="Q45" i="13"/>
  <c r="P45" i="13"/>
  <c r="S44" i="13"/>
  <c r="R44" i="13"/>
  <c r="Q44" i="13"/>
  <c r="P44" i="13"/>
  <c r="S43" i="13"/>
  <c r="R43" i="13"/>
  <c r="Q43" i="13"/>
  <c r="P43" i="13"/>
  <c r="S42" i="13"/>
  <c r="R42" i="13"/>
  <c r="Q42" i="13"/>
  <c r="P42" i="13"/>
  <c r="S41" i="13"/>
  <c r="R41" i="13"/>
  <c r="Q41" i="13"/>
  <c r="P41" i="13"/>
  <c r="S40" i="13"/>
  <c r="R40" i="13"/>
  <c r="Q40" i="13"/>
  <c r="P40" i="13"/>
  <c r="S39" i="13"/>
  <c r="R39" i="13"/>
  <c r="Q39" i="13"/>
  <c r="P39" i="13"/>
  <c r="R38" i="13"/>
  <c r="Q38" i="13"/>
  <c r="P38" i="13"/>
  <c r="S37" i="13"/>
  <c r="R37" i="13"/>
  <c r="Q37" i="13"/>
  <c r="P37" i="13"/>
  <c r="S36" i="13"/>
  <c r="R36" i="13"/>
  <c r="Q36" i="13"/>
  <c r="P36" i="13"/>
  <c r="S35" i="13"/>
  <c r="R35" i="13"/>
  <c r="Q35" i="13"/>
  <c r="P35" i="13"/>
  <c r="S34" i="13"/>
  <c r="R34" i="13"/>
  <c r="Q34" i="13"/>
  <c r="P34" i="13"/>
  <c r="W22" i="13"/>
  <c r="V22" i="13"/>
  <c r="U22" i="13"/>
  <c r="T22" i="13"/>
  <c r="W21" i="13"/>
  <c r="V21" i="13"/>
  <c r="U21" i="13"/>
  <c r="T21" i="13"/>
  <c r="W20" i="13"/>
  <c r="V20" i="13"/>
  <c r="U20" i="13"/>
  <c r="T20" i="13"/>
  <c r="W19" i="13"/>
  <c r="V19" i="13"/>
  <c r="U19" i="13"/>
  <c r="T19" i="13"/>
  <c r="W18" i="13"/>
  <c r="V18" i="13"/>
  <c r="U18" i="13"/>
  <c r="T18" i="13"/>
  <c r="W17" i="13"/>
  <c r="V17" i="13"/>
  <c r="U17" i="13"/>
  <c r="T17" i="13"/>
  <c r="W16" i="13"/>
  <c r="V16" i="13"/>
  <c r="U16" i="13"/>
  <c r="T16" i="13"/>
  <c r="W15" i="13"/>
  <c r="V15" i="13"/>
  <c r="U15" i="13"/>
  <c r="T15" i="13"/>
  <c r="W14" i="13"/>
  <c r="V14" i="13"/>
  <c r="U14" i="13"/>
  <c r="T14" i="13"/>
  <c r="V13" i="13"/>
  <c r="U13" i="13"/>
  <c r="W12" i="13"/>
  <c r="V12" i="13"/>
  <c r="U12" i="13"/>
  <c r="T12" i="13"/>
  <c r="W11" i="13"/>
  <c r="V11" i="13"/>
  <c r="U11" i="13"/>
  <c r="T11" i="13"/>
  <c r="W10" i="13"/>
  <c r="V10" i="13"/>
  <c r="U10" i="13"/>
  <c r="T10" i="13"/>
  <c r="W9" i="13"/>
  <c r="V9" i="13"/>
  <c r="U9" i="13"/>
  <c r="T9" i="13"/>
  <c r="Y51" i="12"/>
  <c r="X51" i="12"/>
  <c r="W51" i="12"/>
  <c r="V51" i="12"/>
  <c r="I51" i="12"/>
  <c r="H51" i="12"/>
  <c r="Y50" i="12"/>
  <c r="X50" i="12"/>
  <c r="W50" i="12"/>
  <c r="V50" i="12"/>
  <c r="I50" i="12"/>
  <c r="H50" i="12"/>
  <c r="Y49" i="12"/>
  <c r="X49" i="12"/>
  <c r="W49" i="12"/>
  <c r="V49" i="12"/>
  <c r="I49" i="12"/>
  <c r="H49" i="12"/>
  <c r="Y48" i="12"/>
  <c r="X48" i="12"/>
  <c r="W48" i="12"/>
  <c r="V48" i="12"/>
  <c r="I48" i="12"/>
  <c r="H48" i="12"/>
  <c r="Y47" i="12"/>
  <c r="X47" i="12"/>
  <c r="W47" i="12"/>
  <c r="V47" i="12"/>
  <c r="I47" i="12"/>
  <c r="H47" i="12"/>
  <c r="Y46" i="12"/>
  <c r="X46" i="12"/>
  <c r="W46" i="12"/>
  <c r="V46" i="12"/>
  <c r="I46" i="12"/>
  <c r="H46" i="12"/>
  <c r="Y45" i="12"/>
  <c r="X45" i="12"/>
  <c r="W45" i="12"/>
  <c r="V45" i="12"/>
  <c r="I45" i="12"/>
  <c r="H45" i="12"/>
  <c r="X44" i="12"/>
  <c r="Y44" i="12"/>
  <c r="W44" i="12"/>
  <c r="V44" i="12"/>
  <c r="I44" i="12"/>
  <c r="H44" i="12"/>
  <c r="X43" i="12"/>
  <c r="Y43" i="12"/>
  <c r="W43" i="12"/>
  <c r="V43" i="12"/>
  <c r="I43" i="12"/>
  <c r="H43" i="12"/>
  <c r="Y41" i="12"/>
  <c r="X41" i="12"/>
  <c r="W41" i="12"/>
  <c r="V41" i="12"/>
  <c r="I41" i="12"/>
  <c r="H41" i="12"/>
  <c r="Y40" i="12"/>
  <c r="X40" i="12"/>
  <c r="W40" i="12"/>
  <c r="V40" i="12"/>
  <c r="I40" i="12"/>
  <c r="H40" i="12"/>
  <c r="X39" i="12"/>
  <c r="Y39" i="12"/>
  <c r="W39" i="12"/>
  <c r="Y38" i="12"/>
  <c r="X38" i="12"/>
  <c r="W38" i="12"/>
  <c r="V38" i="12"/>
  <c r="I38" i="12"/>
  <c r="H38" i="12"/>
  <c r="U53" i="12"/>
  <c r="AE50" i="12" s="1"/>
  <c r="T53" i="12"/>
  <c r="S53" i="12"/>
  <c r="I37" i="12"/>
  <c r="H37" i="12"/>
  <c r="AE26" i="12"/>
  <c r="G51" i="12"/>
  <c r="F51" i="12"/>
  <c r="E51" i="12"/>
  <c r="D51" i="12"/>
  <c r="G50" i="12"/>
  <c r="F50" i="12"/>
  <c r="E50" i="12"/>
  <c r="D50" i="12"/>
  <c r="G49" i="12"/>
  <c r="F49" i="12"/>
  <c r="E49" i="12"/>
  <c r="D49" i="12"/>
  <c r="G48" i="12"/>
  <c r="F48" i="12"/>
  <c r="E48" i="12"/>
  <c r="D48" i="12"/>
  <c r="G47" i="12"/>
  <c r="F47" i="12"/>
  <c r="E47" i="12"/>
  <c r="D47" i="12"/>
  <c r="G46" i="12"/>
  <c r="F46" i="12"/>
  <c r="E46" i="12"/>
  <c r="D46" i="12"/>
  <c r="G45" i="12"/>
  <c r="F45" i="12"/>
  <c r="E45" i="12"/>
  <c r="D45" i="12"/>
  <c r="G44" i="12"/>
  <c r="F44" i="12"/>
  <c r="E44" i="12"/>
  <c r="D44" i="12"/>
  <c r="G43" i="12"/>
  <c r="F43" i="12"/>
  <c r="E43" i="12"/>
  <c r="D43" i="12"/>
  <c r="G41" i="12"/>
  <c r="F41" i="12"/>
  <c r="E41" i="12"/>
  <c r="D41" i="12"/>
  <c r="G40" i="12"/>
  <c r="F40" i="12"/>
  <c r="E40" i="12"/>
  <c r="D40" i="12"/>
  <c r="G39" i="12"/>
  <c r="F39" i="12"/>
  <c r="E39" i="12"/>
  <c r="G38" i="12"/>
  <c r="F38" i="12"/>
  <c r="E38" i="12"/>
  <c r="D38" i="12"/>
  <c r="T8" i="13" l="1"/>
  <c r="P33" i="13"/>
  <c r="V37" i="12"/>
  <c r="G21" i="1"/>
  <c r="G23" i="1"/>
  <c r="G27" i="1"/>
  <c r="G29" i="1"/>
  <c r="G31" i="1"/>
  <c r="G33" i="1"/>
  <c r="G35" i="1"/>
  <c r="G37" i="1"/>
  <c r="G39" i="1"/>
  <c r="G41" i="1"/>
  <c r="G43" i="1"/>
  <c r="G45" i="1"/>
  <c r="G47" i="1"/>
  <c r="G49" i="1"/>
  <c r="G51" i="1"/>
  <c r="G53" i="1"/>
  <c r="G55" i="1"/>
  <c r="F20" i="1"/>
  <c r="F22" i="1"/>
  <c r="F26" i="1"/>
  <c r="F28" i="1"/>
  <c r="F30" i="1"/>
  <c r="F32" i="1"/>
  <c r="P16" i="1"/>
  <c r="GV17" i="1"/>
  <c r="R17" i="1"/>
  <c r="Q17" i="1"/>
  <c r="H17" i="1"/>
  <c r="I17" i="1"/>
  <c r="M17" i="1"/>
  <c r="T17" i="1" l="1"/>
  <c r="AN17" i="1"/>
  <c r="CP17" i="1"/>
  <c r="Q25" i="12"/>
  <c r="Q26" i="12" s="1"/>
  <c r="O33" i="13"/>
  <c r="M33" i="13"/>
  <c r="K33" i="13"/>
  <c r="I33" i="13"/>
  <c r="G33" i="13"/>
  <c r="E33" i="13"/>
  <c r="S8" i="13"/>
  <c r="Q8" i="13"/>
  <c r="O8" i="13"/>
  <c r="M8" i="13"/>
  <c r="K8" i="13"/>
  <c r="I8" i="13"/>
  <c r="G8" i="13"/>
  <c r="E8" i="13"/>
  <c r="D10" i="12"/>
  <c r="R8" i="13"/>
  <c r="J8" i="13"/>
  <c r="N33" i="13"/>
  <c r="J33" i="13"/>
  <c r="F33" i="13"/>
  <c r="N8" i="13"/>
  <c r="F8" i="13"/>
  <c r="P37" i="12"/>
  <c r="X37" i="12" s="1"/>
  <c r="AM10" i="12"/>
  <c r="AK10" i="12"/>
  <c r="AI10" i="12"/>
  <c r="AG10" i="12"/>
  <c r="AA10" i="12"/>
  <c r="Y10" i="12"/>
  <c r="Y26" i="12" s="1"/>
  <c r="W10" i="12"/>
  <c r="U10" i="12"/>
  <c r="M10" i="12"/>
  <c r="M26" i="12" s="1"/>
  <c r="K10" i="12"/>
  <c r="I10" i="12"/>
  <c r="G10" i="12"/>
  <c r="E10" i="12"/>
  <c r="O10" i="12"/>
  <c r="J10" i="12"/>
  <c r="F10" i="12"/>
  <c r="Q37" i="12"/>
  <c r="Y37" i="12" s="1"/>
  <c r="O37" i="12"/>
  <c r="W37" i="12" s="1"/>
  <c r="AL10" i="12"/>
  <c r="AH10" i="12"/>
  <c r="Z10" i="12"/>
  <c r="V10" i="12"/>
  <c r="N10" i="12"/>
  <c r="P17" i="1"/>
  <c r="F48" i="13"/>
  <c r="J48" i="13"/>
  <c r="N48" i="13"/>
  <c r="N49" i="13" s="1"/>
  <c r="F23" i="13"/>
  <c r="J23" i="13"/>
  <c r="N23" i="13"/>
  <c r="N24" i="13" s="1"/>
  <c r="R23" i="13"/>
  <c r="R24" i="13" s="1"/>
  <c r="E23" i="13"/>
  <c r="I23" i="13"/>
  <c r="M23" i="13"/>
  <c r="Q23" i="13"/>
  <c r="Q24" i="13" s="1"/>
  <c r="E48" i="13"/>
  <c r="I48" i="13"/>
  <c r="I49" i="13" s="1"/>
  <c r="M48" i="13"/>
  <c r="R25" i="12"/>
  <c r="R26" i="12" s="1"/>
  <c r="E25" i="12"/>
  <c r="I25" i="12"/>
  <c r="AG25" i="12"/>
  <c r="J25" i="12"/>
  <c r="AH25" i="12"/>
  <c r="K17" i="1"/>
  <c r="M24" i="13" l="1"/>
  <c r="M49" i="13"/>
  <c r="J24" i="13"/>
  <c r="I26" i="12"/>
  <c r="I24" i="13"/>
  <c r="J49" i="13"/>
  <c r="J26" i="12"/>
  <c r="Q33" i="13"/>
  <c r="AG26" i="12"/>
  <c r="W8" i="13"/>
  <c r="U8" i="13"/>
  <c r="S33" i="13"/>
  <c r="AH26" i="12"/>
  <c r="AC79" i="12"/>
  <c r="AC80" i="12" s="1"/>
  <c r="X79" i="12"/>
  <c r="R67" i="12"/>
  <c r="R71" i="12"/>
  <c r="R75" i="12"/>
  <c r="R79" i="12"/>
  <c r="R66" i="12"/>
  <c r="R70" i="12"/>
  <c r="R74" i="12"/>
  <c r="R78" i="12"/>
  <c r="R65" i="12"/>
  <c r="R69" i="12"/>
  <c r="R73" i="12"/>
  <c r="R77" i="12"/>
  <c r="Q79" i="12"/>
  <c r="Q80" i="12" s="1"/>
  <c r="R68" i="12"/>
  <c r="R72" i="12"/>
  <c r="R76" i="12"/>
  <c r="R64" i="12"/>
  <c r="AB79" i="12"/>
  <c r="AB80" i="12" s="1"/>
  <c r="G37" i="12"/>
  <c r="D37" i="12"/>
  <c r="F37" i="12"/>
  <c r="E37" i="12"/>
  <c r="V8" i="13"/>
  <c r="R33" i="13"/>
  <c r="Q48" i="13"/>
  <c r="Q49" i="13" s="1"/>
  <c r="E49" i="13"/>
  <c r="U23" i="13"/>
  <c r="U24" i="13" s="1"/>
  <c r="E24" i="13"/>
  <c r="V23" i="13"/>
  <c r="F24" i="13"/>
  <c r="E26" i="12"/>
  <c r="R48" i="13"/>
  <c r="F49" i="13"/>
  <c r="D84" i="13"/>
  <c r="F84" i="13"/>
  <c r="H84" i="13"/>
  <c r="J84" i="13"/>
  <c r="L84" i="13"/>
  <c r="N84" i="13"/>
  <c r="D85" i="13"/>
  <c r="F85" i="13"/>
  <c r="H85" i="13"/>
  <c r="J85" i="13"/>
  <c r="L85" i="13"/>
  <c r="N85" i="13"/>
  <c r="D86" i="13"/>
  <c r="F86" i="13"/>
  <c r="H86" i="13"/>
  <c r="J86" i="13"/>
  <c r="L86" i="13"/>
  <c r="N86" i="13"/>
  <c r="D87" i="13"/>
  <c r="F87" i="13"/>
  <c r="H87" i="13"/>
  <c r="J87" i="13"/>
  <c r="L87" i="13"/>
  <c r="N87" i="13"/>
  <c r="F88" i="13"/>
  <c r="J88" i="13"/>
  <c r="N88" i="13"/>
  <c r="D89" i="13"/>
  <c r="F89" i="13"/>
  <c r="H89" i="13"/>
  <c r="J89" i="13"/>
  <c r="L89" i="13"/>
  <c r="N89" i="13"/>
  <c r="D90" i="13"/>
  <c r="F90" i="13"/>
  <c r="H90" i="13"/>
  <c r="J90" i="13"/>
  <c r="L90" i="13"/>
  <c r="N90" i="13"/>
  <c r="D91" i="13"/>
  <c r="F91" i="13"/>
  <c r="H91" i="13"/>
  <c r="J91" i="13"/>
  <c r="L91" i="13"/>
  <c r="N91" i="13"/>
  <c r="D92" i="13"/>
  <c r="F92" i="13"/>
  <c r="H92" i="13"/>
  <c r="J92" i="13"/>
  <c r="L92" i="13"/>
  <c r="N92" i="13"/>
  <c r="D93" i="13"/>
  <c r="F93" i="13"/>
  <c r="H93" i="13"/>
  <c r="J93" i="13"/>
  <c r="L93" i="13"/>
  <c r="N93" i="13"/>
  <c r="D94" i="13"/>
  <c r="F94" i="13"/>
  <c r="H94" i="13"/>
  <c r="J94" i="13"/>
  <c r="L94" i="13"/>
  <c r="N94" i="13"/>
  <c r="D95" i="13"/>
  <c r="F95" i="13"/>
  <c r="H95" i="13"/>
  <c r="J95" i="13"/>
  <c r="L95" i="13"/>
  <c r="N95" i="13"/>
  <c r="D96" i="13"/>
  <c r="F96" i="13"/>
  <c r="H96" i="13"/>
  <c r="J96" i="13"/>
  <c r="L96" i="13"/>
  <c r="N96" i="13"/>
  <c r="D97" i="13"/>
  <c r="F97" i="13"/>
  <c r="H97" i="13"/>
  <c r="J97" i="13"/>
  <c r="L97" i="13"/>
  <c r="N97" i="13"/>
  <c r="E84" i="13"/>
  <c r="G84" i="13"/>
  <c r="I84" i="13"/>
  <c r="K84" i="13"/>
  <c r="M84" i="13"/>
  <c r="O84" i="13"/>
  <c r="E85" i="13"/>
  <c r="G85" i="13"/>
  <c r="I85" i="13"/>
  <c r="K85" i="13"/>
  <c r="M85" i="13"/>
  <c r="O85" i="13"/>
  <c r="E86" i="13"/>
  <c r="G86" i="13"/>
  <c r="I86" i="13"/>
  <c r="K86" i="13"/>
  <c r="M86" i="13"/>
  <c r="O86" i="13"/>
  <c r="G87" i="13"/>
  <c r="K87" i="13"/>
  <c r="O87" i="13"/>
  <c r="G89" i="13"/>
  <c r="K89" i="13"/>
  <c r="O89" i="13"/>
  <c r="G90" i="13"/>
  <c r="K90" i="13"/>
  <c r="O90" i="13"/>
  <c r="G91" i="13"/>
  <c r="K91" i="13"/>
  <c r="O91" i="13"/>
  <c r="G92" i="13"/>
  <c r="K92" i="13"/>
  <c r="O92" i="13"/>
  <c r="G93" i="13"/>
  <c r="K93" i="13"/>
  <c r="O93" i="13"/>
  <c r="G94" i="13"/>
  <c r="K94" i="13"/>
  <c r="O94" i="13"/>
  <c r="G95" i="13"/>
  <c r="K95" i="13"/>
  <c r="O95" i="13"/>
  <c r="G96" i="13"/>
  <c r="K96" i="13"/>
  <c r="O96" i="13"/>
  <c r="G97" i="13"/>
  <c r="K97" i="13"/>
  <c r="O97" i="13"/>
  <c r="F98" i="13"/>
  <c r="J98" i="13"/>
  <c r="N98" i="13"/>
  <c r="O83" i="13"/>
  <c r="M83" i="13"/>
  <c r="K83" i="13"/>
  <c r="I83" i="13"/>
  <c r="G83" i="13"/>
  <c r="E83" i="13"/>
  <c r="D59" i="13"/>
  <c r="F59" i="13"/>
  <c r="H59" i="13"/>
  <c r="J59" i="13"/>
  <c r="L59" i="13"/>
  <c r="N59" i="13"/>
  <c r="P59" i="13"/>
  <c r="R59" i="13"/>
  <c r="D60" i="13"/>
  <c r="F60" i="13"/>
  <c r="H60" i="13"/>
  <c r="J60" i="13"/>
  <c r="L60" i="13"/>
  <c r="N60" i="13"/>
  <c r="P60" i="13"/>
  <c r="R60" i="13"/>
  <c r="D61" i="13"/>
  <c r="F61" i="13"/>
  <c r="H61" i="13"/>
  <c r="J61" i="13"/>
  <c r="L61" i="13"/>
  <c r="N61" i="13"/>
  <c r="P61" i="13"/>
  <c r="R61" i="13"/>
  <c r="D62" i="13"/>
  <c r="F62" i="13"/>
  <c r="H62" i="13"/>
  <c r="J62" i="13"/>
  <c r="L62" i="13"/>
  <c r="N62" i="13"/>
  <c r="P62" i="13"/>
  <c r="R62" i="13"/>
  <c r="F63" i="13"/>
  <c r="J63" i="13"/>
  <c r="N63" i="13"/>
  <c r="R63" i="13"/>
  <c r="D64" i="13"/>
  <c r="F64" i="13"/>
  <c r="H64" i="13"/>
  <c r="J64" i="13"/>
  <c r="L64" i="13"/>
  <c r="N64" i="13"/>
  <c r="P64" i="13"/>
  <c r="R64" i="13"/>
  <c r="D65" i="13"/>
  <c r="F65" i="13"/>
  <c r="H65" i="13"/>
  <c r="J65" i="13"/>
  <c r="L65" i="13"/>
  <c r="N65" i="13"/>
  <c r="P65" i="13"/>
  <c r="R65" i="13"/>
  <c r="D66" i="13"/>
  <c r="F66" i="13"/>
  <c r="H66" i="13"/>
  <c r="J66" i="13"/>
  <c r="L66" i="13"/>
  <c r="N66" i="13"/>
  <c r="P66" i="13"/>
  <c r="R66" i="13"/>
  <c r="D67" i="13"/>
  <c r="F67" i="13"/>
  <c r="H67" i="13"/>
  <c r="J67" i="13"/>
  <c r="L67" i="13"/>
  <c r="N67" i="13"/>
  <c r="P67" i="13"/>
  <c r="R67" i="13"/>
  <c r="D68" i="13"/>
  <c r="F68" i="13"/>
  <c r="H68" i="13"/>
  <c r="J68" i="13"/>
  <c r="L68" i="13"/>
  <c r="N68" i="13"/>
  <c r="P68" i="13"/>
  <c r="R68" i="13"/>
  <c r="D69" i="13"/>
  <c r="F69" i="13"/>
  <c r="H69" i="13"/>
  <c r="J69" i="13"/>
  <c r="L69" i="13"/>
  <c r="N69" i="13"/>
  <c r="P69" i="13"/>
  <c r="R69" i="13"/>
  <c r="D70" i="13"/>
  <c r="F70" i="13"/>
  <c r="H70" i="13"/>
  <c r="J70" i="13"/>
  <c r="L70" i="13"/>
  <c r="N70" i="13"/>
  <c r="P70" i="13"/>
  <c r="R70" i="13"/>
  <c r="D71" i="13"/>
  <c r="F71" i="13"/>
  <c r="H71" i="13"/>
  <c r="J71" i="13"/>
  <c r="L71" i="13"/>
  <c r="N71" i="13"/>
  <c r="P71" i="13"/>
  <c r="R71" i="13"/>
  <c r="D72" i="13"/>
  <c r="F72" i="13"/>
  <c r="H72" i="13"/>
  <c r="J72" i="13"/>
  <c r="L72" i="13"/>
  <c r="N72" i="13"/>
  <c r="P72" i="13"/>
  <c r="R72" i="13"/>
  <c r="F73" i="13"/>
  <c r="J73" i="13"/>
  <c r="N73" i="13"/>
  <c r="R73" i="13"/>
  <c r="S58" i="13"/>
  <c r="Q58" i="13"/>
  <c r="O58" i="13"/>
  <c r="M58" i="13"/>
  <c r="K58" i="13"/>
  <c r="E87" i="13"/>
  <c r="I87" i="13"/>
  <c r="M87" i="13"/>
  <c r="E88" i="13"/>
  <c r="I88" i="13"/>
  <c r="M88" i="13"/>
  <c r="E89" i="13"/>
  <c r="I89" i="13"/>
  <c r="M89" i="13"/>
  <c r="E90" i="13"/>
  <c r="I90" i="13"/>
  <c r="M90" i="13"/>
  <c r="E91" i="13"/>
  <c r="I91" i="13"/>
  <c r="M91" i="13"/>
  <c r="E92" i="13"/>
  <c r="M92" i="13"/>
  <c r="I93" i="13"/>
  <c r="E94" i="13"/>
  <c r="M94" i="13"/>
  <c r="I95" i="13"/>
  <c r="E96" i="13"/>
  <c r="M96" i="13"/>
  <c r="I97" i="13"/>
  <c r="E98" i="13"/>
  <c r="I98" i="13"/>
  <c r="M98" i="13"/>
  <c r="N83" i="13"/>
  <c r="J83" i="13"/>
  <c r="F83" i="13"/>
  <c r="E59" i="13"/>
  <c r="I59" i="13"/>
  <c r="M59" i="13"/>
  <c r="Q59" i="13"/>
  <c r="E60" i="13"/>
  <c r="I60" i="13"/>
  <c r="M60" i="13"/>
  <c r="Q60" i="13"/>
  <c r="E61" i="13"/>
  <c r="I61" i="13"/>
  <c r="M61" i="13"/>
  <c r="Q61" i="13"/>
  <c r="E62" i="13"/>
  <c r="I62" i="13"/>
  <c r="M62" i="13"/>
  <c r="Q62" i="13"/>
  <c r="E63" i="13"/>
  <c r="I63" i="13"/>
  <c r="M63" i="13"/>
  <c r="Q63" i="13"/>
  <c r="E64" i="13"/>
  <c r="I64" i="13"/>
  <c r="M64" i="13"/>
  <c r="Q64" i="13"/>
  <c r="E65" i="13"/>
  <c r="I65" i="13"/>
  <c r="M65" i="13"/>
  <c r="Q65" i="13"/>
  <c r="E66" i="13"/>
  <c r="I66" i="13"/>
  <c r="M66" i="13"/>
  <c r="Q66" i="13"/>
  <c r="E67" i="13"/>
  <c r="I67" i="13"/>
  <c r="M67" i="13"/>
  <c r="Q67" i="13"/>
  <c r="E68" i="13"/>
  <c r="I68" i="13"/>
  <c r="M68" i="13"/>
  <c r="Q68" i="13"/>
  <c r="E69" i="13"/>
  <c r="I69" i="13"/>
  <c r="M69" i="13"/>
  <c r="Q69" i="13"/>
  <c r="E70" i="13"/>
  <c r="I70" i="13"/>
  <c r="M70" i="13"/>
  <c r="Q70" i="13"/>
  <c r="E71" i="13"/>
  <c r="I71" i="13"/>
  <c r="M71" i="13"/>
  <c r="Q71" i="13"/>
  <c r="E72" i="13"/>
  <c r="I72" i="13"/>
  <c r="M72" i="13"/>
  <c r="Q72" i="13"/>
  <c r="E73" i="13"/>
  <c r="I73" i="13"/>
  <c r="M73" i="13"/>
  <c r="Q73" i="13"/>
  <c r="R58" i="13"/>
  <c r="N58" i="13"/>
  <c r="J58" i="13"/>
  <c r="H58" i="13"/>
  <c r="F58" i="13"/>
  <c r="D58" i="13"/>
  <c r="I92" i="13"/>
  <c r="E93" i="13"/>
  <c r="M93" i="13"/>
  <c r="I94" i="13"/>
  <c r="E95" i="13"/>
  <c r="M95" i="13"/>
  <c r="I96" i="13"/>
  <c r="E97" i="13"/>
  <c r="M97" i="13"/>
  <c r="L83" i="13"/>
  <c r="H83" i="13"/>
  <c r="D83" i="13"/>
  <c r="G59" i="13"/>
  <c r="K59" i="13"/>
  <c r="O59" i="13"/>
  <c r="S59" i="13"/>
  <c r="G60" i="13"/>
  <c r="K60" i="13"/>
  <c r="O60" i="13"/>
  <c r="S60" i="13"/>
  <c r="G61" i="13"/>
  <c r="K61" i="13"/>
  <c r="O61" i="13"/>
  <c r="S61" i="13"/>
  <c r="G62" i="13"/>
  <c r="K62" i="13"/>
  <c r="O62" i="13"/>
  <c r="S62" i="13"/>
  <c r="G64" i="13"/>
  <c r="K64" i="13"/>
  <c r="O64" i="13"/>
  <c r="S64" i="13"/>
  <c r="G65" i="13"/>
  <c r="K65" i="13"/>
  <c r="O65" i="13"/>
  <c r="S65" i="13"/>
  <c r="G66" i="13"/>
  <c r="K66" i="13"/>
  <c r="O66" i="13"/>
  <c r="S66" i="13"/>
  <c r="G67" i="13"/>
  <c r="K67" i="13"/>
  <c r="O67" i="13"/>
  <c r="S67" i="13"/>
  <c r="G68" i="13"/>
  <c r="K68" i="13"/>
  <c r="O68" i="13"/>
  <c r="S68" i="13"/>
  <c r="G69" i="13"/>
  <c r="K69" i="13"/>
  <c r="O69" i="13"/>
  <c r="S69" i="13"/>
  <c r="G70" i="13"/>
  <c r="K70" i="13"/>
  <c r="O70" i="13"/>
  <c r="S70" i="13"/>
  <c r="G71" i="13"/>
  <c r="K71" i="13"/>
  <c r="O71" i="13"/>
  <c r="S71" i="13"/>
  <c r="G72" i="13"/>
  <c r="K72" i="13"/>
  <c r="O72" i="13"/>
  <c r="S72" i="13"/>
  <c r="P58" i="13"/>
  <c r="L58" i="13"/>
  <c r="I58" i="13"/>
  <c r="G58" i="13"/>
  <c r="E58" i="13"/>
  <c r="N92" i="12"/>
  <c r="P92" i="12"/>
  <c r="R92" i="12"/>
  <c r="T92" i="12"/>
  <c r="N93" i="12"/>
  <c r="P93" i="12"/>
  <c r="R93" i="12"/>
  <c r="T93" i="12"/>
  <c r="N94" i="12"/>
  <c r="P94" i="12"/>
  <c r="R94" i="12"/>
  <c r="T94" i="12"/>
  <c r="N95" i="12"/>
  <c r="P95" i="12"/>
  <c r="R95" i="12"/>
  <c r="T95" i="12"/>
  <c r="T96" i="12"/>
  <c r="N97" i="12"/>
  <c r="P97" i="12"/>
  <c r="R97" i="12"/>
  <c r="T97" i="12"/>
  <c r="N98" i="12"/>
  <c r="P98" i="12"/>
  <c r="R98" i="12"/>
  <c r="T98" i="12"/>
  <c r="N99" i="12"/>
  <c r="P99" i="12"/>
  <c r="R99" i="12"/>
  <c r="T99" i="12"/>
  <c r="N100" i="12"/>
  <c r="P100" i="12"/>
  <c r="R100" i="12"/>
  <c r="T100" i="12"/>
  <c r="N101" i="12"/>
  <c r="P101" i="12"/>
  <c r="R101" i="12"/>
  <c r="T101" i="12"/>
  <c r="N102" i="12"/>
  <c r="P102" i="12"/>
  <c r="R102" i="12"/>
  <c r="T102" i="12"/>
  <c r="N103" i="12"/>
  <c r="P103" i="12"/>
  <c r="R103" i="12"/>
  <c r="T103" i="12"/>
  <c r="N104" i="12"/>
  <c r="P104" i="12"/>
  <c r="R104" i="12"/>
  <c r="T104" i="12"/>
  <c r="N105" i="12"/>
  <c r="P105" i="12"/>
  <c r="R105" i="12"/>
  <c r="T105" i="12"/>
  <c r="T106" i="12"/>
  <c r="U91" i="12"/>
  <c r="S91" i="12"/>
  <c r="Q91" i="12"/>
  <c r="O91" i="12"/>
  <c r="N64" i="12"/>
  <c r="O92" i="12"/>
  <c r="Q92" i="12"/>
  <c r="S92" i="12"/>
  <c r="U92" i="12"/>
  <c r="O93" i="12"/>
  <c r="Q93" i="12"/>
  <c r="S93" i="12"/>
  <c r="U93" i="12"/>
  <c r="O94" i="12"/>
  <c r="Q94" i="12"/>
  <c r="S94" i="12"/>
  <c r="U94" i="12"/>
  <c r="O95" i="12"/>
  <c r="Q95" i="12"/>
  <c r="S95" i="12"/>
  <c r="U95" i="12"/>
  <c r="S96" i="12"/>
  <c r="U96" i="12"/>
  <c r="O97" i="12"/>
  <c r="Q97" i="12"/>
  <c r="S97" i="12"/>
  <c r="U97" i="12"/>
  <c r="O98" i="12"/>
  <c r="Q98" i="12"/>
  <c r="S98" i="12"/>
  <c r="U98" i="12"/>
  <c r="O99" i="12"/>
  <c r="Q99" i="12"/>
  <c r="S99" i="12"/>
  <c r="U99" i="12"/>
  <c r="O100" i="12"/>
  <c r="Q100" i="12"/>
  <c r="S100" i="12"/>
  <c r="U100" i="12"/>
  <c r="O101" i="12"/>
  <c r="Q101" i="12"/>
  <c r="S101" i="12"/>
  <c r="U101" i="12"/>
  <c r="O102" i="12"/>
  <c r="Q102" i="12"/>
  <c r="S102" i="12"/>
  <c r="U102" i="12"/>
  <c r="O103" i="12"/>
  <c r="Q103" i="12"/>
  <c r="S103" i="12"/>
  <c r="U103" i="12"/>
  <c r="O104" i="12"/>
  <c r="Q104" i="12"/>
  <c r="S104" i="12"/>
  <c r="U104" i="12"/>
  <c r="O105" i="12"/>
  <c r="Q105" i="12"/>
  <c r="S105" i="12"/>
  <c r="U105" i="12"/>
  <c r="S106" i="12"/>
  <c r="U106" i="12"/>
  <c r="T91" i="12"/>
  <c r="R91" i="12"/>
  <c r="P91" i="12"/>
  <c r="N91" i="12"/>
  <c r="D65" i="12"/>
  <c r="H65" i="12"/>
  <c r="L65" i="12"/>
  <c r="T65" i="12"/>
  <c r="X65" i="12"/>
  <c r="AF65" i="12"/>
  <c r="AJ65" i="12"/>
  <c r="D66" i="12"/>
  <c r="H66" i="12"/>
  <c r="L66" i="12"/>
  <c r="T66" i="12"/>
  <c r="X66" i="12"/>
  <c r="AF66" i="12"/>
  <c r="AJ66" i="12"/>
  <c r="D67" i="12"/>
  <c r="H67" i="12"/>
  <c r="E65" i="12"/>
  <c r="I65" i="12"/>
  <c r="M65" i="12"/>
  <c r="U65" i="12"/>
  <c r="Y65" i="12"/>
  <c r="AG65" i="12"/>
  <c r="AK65" i="12"/>
  <c r="E66" i="12"/>
  <c r="I66" i="12"/>
  <c r="M66" i="12"/>
  <c r="U66" i="12"/>
  <c r="Y66" i="12"/>
  <c r="AG66" i="12"/>
  <c r="AK66" i="12"/>
  <c r="E67" i="12"/>
  <c r="I67" i="12"/>
  <c r="M67" i="12"/>
  <c r="U67" i="12"/>
  <c r="Y67" i="12"/>
  <c r="AG67" i="12"/>
  <c r="AK67" i="12"/>
  <c r="E68" i="12"/>
  <c r="I68" i="12"/>
  <c r="M68" i="12"/>
  <c r="U68" i="12"/>
  <c r="Y68" i="12"/>
  <c r="AG68" i="12"/>
  <c r="AK68" i="12"/>
  <c r="E69" i="12"/>
  <c r="I69" i="12"/>
  <c r="M69" i="12"/>
  <c r="Y69" i="12"/>
  <c r="AG69" i="12"/>
  <c r="E70" i="12"/>
  <c r="I70" i="12"/>
  <c r="M70" i="12"/>
  <c r="U70" i="12"/>
  <c r="Y70" i="12"/>
  <c r="AG70" i="12"/>
  <c r="AK70" i="12"/>
  <c r="E71" i="12"/>
  <c r="T67" i="12"/>
  <c r="AF67" i="12"/>
  <c r="D68" i="12"/>
  <c r="L68" i="12"/>
  <c r="X68" i="12"/>
  <c r="AJ68" i="12"/>
  <c r="D70" i="12"/>
  <c r="L70" i="12"/>
  <c r="X70" i="12"/>
  <c r="AJ70" i="12"/>
  <c r="G71" i="12"/>
  <c r="K71" i="12"/>
  <c r="O71" i="12"/>
  <c r="W71" i="12"/>
  <c r="AA71" i="12"/>
  <c r="AI71" i="12"/>
  <c r="AM71" i="12"/>
  <c r="G72" i="12"/>
  <c r="K72" i="12"/>
  <c r="O72" i="12"/>
  <c r="W72" i="12"/>
  <c r="AA72" i="12"/>
  <c r="AI72" i="12"/>
  <c r="J65" i="12"/>
  <c r="V65" i="12"/>
  <c r="AH65" i="12"/>
  <c r="F66" i="12"/>
  <c r="N66" i="12"/>
  <c r="Z66" i="12"/>
  <c r="AL66" i="12"/>
  <c r="J67" i="12"/>
  <c r="K65" i="12"/>
  <c r="W65" i="12"/>
  <c r="AI65" i="12"/>
  <c r="G66" i="12"/>
  <c r="O66" i="12"/>
  <c r="AA66" i="12"/>
  <c r="AM66" i="12"/>
  <c r="K67" i="12"/>
  <c r="W67" i="12"/>
  <c r="AI67" i="12"/>
  <c r="G68" i="12"/>
  <c r="O68" i="12"/>
  <c r="AA68" i="12"/>
  <c r="AM68" i="12"/>
  <c r="G70" i="12"/>
  <c r="O70" i="12"/>
  <c r="AA70" i="12"/>
  <c r="AM70" i="12"/>
  <c r="X67" i="12"/>
  <c r="H68" i="12"/>
  <c r="AF68" i="12"/>
  <c r="T70" i="12"/>
  <c r="D71" i="12"/>
  <c r="M71" i="12"/>
  <c r="Y71" i="12"/>
  <c r="AK71" i="12"/>
  <c r="I72" i="12"/>
  <c r="U72" i="12"/>
  <c r="AG72" i="12"/>
  <c r="AM72" i="12"/>
  <c r="G73" i="12"/>
  <c r="K73" i="12"/>
  <c r="O73" i="12"/>
  <c r="W73" i="12"/>
  <c r="AA73" i="12"/>
  <c r="AI73" i="12"/>
  <c r="AM73" i="12"/>
  <c r="G74" i="12"/>
  <c r="K74" i="12"/>
  <c r="O74" i="12"/>
  <c r="W74" i="12"/>
  <c r="AA74" i="12"/>
  <c r="AI74" i="12"/>
  <c r="AM74" i="12"/>
  <c r="G75" i="12"/>
  <c r="N67" i="12"/>
  <c r="Z67" i="12"/>
  <c r="AL67" i="12"/>
  <c r="J68" i="12"/>
  <c r="V68" i="12"/>
  <c r="AH68" i="12"/>
  <c r="F69" i="12"/>
  <c r="J70" i="12"/>
  <c r="V70" i="12"/>
  <c r="AH70" i="12"/>
  <c r="F71" i="12"/>
  <c r="J71" i="12"/>
  <c r="N71" i="12"/>
  <c r="V71" i="12"/>
  <c r="Z71" i="12"/>
  <c r="AH71" i="12"/>
  <c r="AL71" i="12"/>
  <c r="F72" i="12"/>
  <c r="J72" i="12"/>
  <c r="N72" i="12"/>
  <c r="V72" i="12"/>
  <c r="Z72" i="12"/>
  <c r="AH72" i="12"/>
  <c r="AL72" i="12"/>
  <c r="F65" i="12"/>
  <c r="Z65" i="12"/>
  <c r="J66" i="12"/>
  <c r="AH66" i="12"/>
  <c r="G65" i="12"/>
  <c r="AA65" i="12"/>
  <c r="K66" i="12"/>
  <c r="AI66" i="12"/>
  <c r="O67" i="12"/>
  <c r="AM67" i="12"/>
  <c r="W68" i="12"/>
  <c r="K70" i="12"/>
  <c r="AI70" i="12"/>
  <c r="AJ67" i="12"/>
  <c r="H70" i="12"/>
  <c r="I71" i="12"/>
  <c r="AG71" i="12"/>
  <c r="M72" i="12"/>
  <c r="AK72" i="12"/>
  <c r="I73" i="12"/>
  <c r="U73" i="12"/>
  <c r="AG73" i="12"/>
  <c r="E74" i="12"/>
  <c r="M74" i="12"/>
  <c r="Y74" i="12"/>
  <c r="AK74" i="12"/>
  <c r="I75" i="12"/>
  <c r="AH67" i="12"/>
  <c r="N68" i="12"/>
  <c r="AL68" i="12"/>
  <c r="F70" i="12"/>
  <c r="Z70" i="12"/>
  <c r="H71" i="12"/>
  <c r="T71" i="12"/>
  <c r="AF71" i="12"/>
  <c r="D72" i="12"/>
  <c r="L72" i="12"/>
  <c r="X72" i="12"/>
  <c r="AJ72" i="12"/>
  <c r="F73" i="12"/>
  <c r="J73" i="12"/>
  <c r="N73" i="12"/>
  <c r="V73" i="12"/>
  <c r="Z73" i="12"/>
  <c r="AH73" i="12"/>
  <c r="AL73" i="12"/>
  <c r="F74" i="12"/>
  <c r="J74" i="12"/>
  <c r="N74" i="12"/>
  <c r="V74" i="12"/>
  <c r="Z74" i="12"/>
  <c r="AH74" i="12"/>
  <c r="AL74" i="12"/>
  <c r="F75" i="12"/>
  <c r="J75" i="12"/>
  <c r="N75" i="12"/>
  <c r="K75" i="12"/>
  <c r="V75" i="12"/>
  <c r="Z75" i="12"/>
  <c r="AH75" i="12"/>
  <c r="AL75" i="12"/>
  <c r="F76" i="12"/>
  <c r="J76" i="12"/>
  <c r="N76" i="12"/>
  <c r="V76" i="12"/>
  <c r="Z76" i="12"/>
  <c r="AH76" i="12"/>
  <c r="AL76" i="12"/>
  <c r="F77" i="12"/>
  <c r="J77" i="12"/>
  <c r="N77" i="12"/>
  <c r="V77" i="12"/>
  <c r="Z77" i="12"/>
  <c r="AH77" i="12"/>
  <c r="AL77" i="12"/>
  <c r="F78" i="12"/>
  <c r="J78" i="12"/>
  <c r="N78" i="12"/>
  <c r="V78" i="12"/>
  <c r="Z78" i="12"/>
  <c r="AH78" i="12"/>
  <c r="AL78" i="12"/>
  <c r="J79" i="12"/>
  <c r="AH79" i="12"/>
  <c r="AK64" i="12"/>
  <c r="AG64" i="12"/>
  <c r="Y64" i="12"/>
  <c r="U64" i="12"/>
  <c r="M64" i="12"/>
  <c r="I64" i="12"/>
  <c r="E64" i="12"/>
  <c r="U75" i="12"/>
  <c r="Y75" i="12"/>
  <c r="AG75" i="12"/>
  <c r="AK75" i="12"/>
  <c r="E76" i="12"/>
  <c r="I76" i="12"/>
  <c r="M76" i="12"/>
  <c r="U76" i="12"/>
  <c r="Y76" i="12"/>
  <c r="AG76" i="12"/>
  <c r="AK76" i="12"/>
  <c r="E77" i="12"/>
  <c r="I77" i="12"/>
  <c r="M77" i="12"/>
  <c r="U77" i="12"/>
  <c r="Y77" i="12"/>
  <c r="AG77" i="12"/>
  <c r="AK77" i="12"/>
  <c r="E78" i="12"/>
  <c r="I78" i="12"/>
  <c r="M78" i="12"/>
  <c r="U78" i="12"/>
  <c r="Y78" i="12"/>
  <c r="AG78" i="12"/>
  <c r="AK78" i="12"/>
  <c r="E79" i="12"/>
  <c r="I79" i="12"/>
  <c r="AG79" i="12"/>
  <c r="AL64" i="12"/>
  <c r="AH64" i="12"/>
  <c r="Z64" i="12"/>
  <c r="V64" i="12"/>
  <c r="J64" i="12"/>
  <c r="F64" i="12"/>
  <c r="R98" i="13"/>
  <c r="R96" i="13"/>
  <c r="R94" i="13"/>
  <c r="R92" i="13"/>
  <c r="R90" i="13"/>
  <c r="AL65" i="12"/>
  <c r="F67" i="12"/>
  <c r="AM65" i="12"/>
  <c r="G67" i="12"/>
  <c r="K68" i="12"/>
  <c r="W70" i="12"/>
  <c r="T68" i="12"/>
  <c r="AF70" i="12"/>
  <c r="E72" i="12"/>
  <c r="E73" i="12"/>
  <c r="Y73" i="12"/>
  <c r="I74" i="12"/>
  <c r="AG74" i="12"/>
  <c r="V67" i="12"/>
  <c r="Z68" i="12"/>
  <c r="AH69" i="12"/>
  <c r="AL70" i="12"/>
  <c r="X71" i="12"/>
  <c r="H72" i="12"/>
  <c r="AF72" i="12"/>
  <c r="H73" i="12"/>
  <c r="T73" i="12"/>
  <c r="AF73" i="12"/>
  <c r="D74" i="12"/>
  <c r="L74" i="12"/>
  <c r="X74" i="12"/>
  <c r="AJ74" i="12"/>
  <c r="H75" i="12"/>
  <c r="T75" i="12"/>
  <c r="X75" i="12"/>
  <c r="AJ75" i="12"/>
  <c r="H76" i="12"/>
  <c r="T76" i="12"/>
  <c r="AF76" i="12"/>
  <c r="D77" i="12"/>
  <c r="L77" i="12"/>
  <c r="X77" i="12"/>
  <c r="AJ77" i="12"/>
  <c r="H78" i="12"/>
  <c r="T78" i="12"/>
  <c r="AF78" i="12"/>
  <c r="AI64" i="12"/>
  <c r="W64" i="12"/>
  <c r="K64" i="12"/>
  <c r="M75" i="12"/>
  <c r="AA75" i="12"/>
  <c r="AM75" i="12"/>
  <c r="K76" i="12"/>
  <c r="W76" i="12"/>
  <c r="AI76" i="12"/>
  <c r="G77" i="12"/>
  <c r="O77" i="12"/>
  <c r="AA77" i="12"/>
  <c r="AM77" i="12"/>
  <c r="K78" i="12"/>
  <c r="W78" i="12"/>
  <c r="AI78" i="12"/>
  <c r="AF64" i="12"/>
  <c r="T64" i="12"/>
  <c r="H64" i="12"/>
  <c r="P87" i="13"/>
  <c r="P85" i="13"/>
  <c r="T69" i="13"/>
  <c r="T67" i="13"/>
  <c r="N65" i="12"/>
  <c r="O65" i="12"/>
  <c r="AA67" i="12"/>
  <c r="X69" i="12"/>
  <c r="Y72" i="12"/>
  <c r="AK73" i="12"/>
  <c r="E75" i="12"/>
  <c r="J69" i="12"/>
  <c r="L71" i="12"/>
  <c r="T72" i="12"/>
  <c r="L73" i="12"/>
  <c r="AJ73" i="12"/>
  <c r="T74" i="12"/>
  <c r="D75" i="12"/>
  <c r="O75" i="12"/>
  <c r="D76" i="12"/>
  <c r="X76" i="12"/>
  <c r="H77" i="12"/>
  <c r="AF77" i="12"/>
  <c r="L78" i="12"/>
  <c r="AJ78" i="12"/>
  <c r="AM64" i="12"/>
  <c r="O64" i="12"/>
  <c r="W75" i="12"/>
  <c r="G76" i="12"/>
  <c r="AA76" i="12"/>
  <c r="K77" i="12"/>
  <c r="AI77" i="12"/>
  <c r="O78" i="12"/>
  <c r="AM78" i="12"/>
  <c r="AJ64" i="12"/>
  <c r="L64" i="12"/>
  <c r="Q74" i="13"/>
  <c r="I74" i="13"/>
  <c r="I105" i="12"/>
  <c r="I103" i="12"/>
  <c r="I101" i="12"/>
  <c r="I98" i="12"/>
  <c r="H93" i="12"/>
  <c r="R74" i="13"/>
  <c r="J74" i="13"/>
  <c r="H104" i="12"/>
  <c r="H102" i="12"/>
  <c r="H100" i="12"/>
  <c r="H98" i="12"/>
  <c r="H94" i="12"/>
  <c r="I92" i="12"/>
  <c r="I99" i="12"/>
  <c r="H92" i="12"/>
  <c r="V66" i="12"/>
  <c r="W66" i="12"/>
  <c r="AI68" i="12"/>
  <c r="L67" i="12"/>
  <c r="U71" i="12"/>
  <c r="M73" i="12"/>
  <c r="U74" i="12"/>
  <c r="F68" i="12"/>
  <c r="N70" i="12"/>
  <c r="AJ71" i="12"/>
  <c r="D73" i="12"/>
  <c r="X73" i="12"/>
  <c r="H74" i="12"/>
  <c r="AF74" i="12"/>
  <c r="L75" i="12"/>
  <c r="AF75" i="12"/>
  <c r="L76" i="12"/>
  <c r="AJ76" i="12"/>
  <c r="T77" i="12"/>
  <c r="D78" i="12"/>
  <c r="X78" i="12"/>
  <c r="AA64" i="12"/>
  <c r="G64" i="12"/>
  <c r="AI75" i="12"/>
  <c r="O76" i="12"/>
  <c r="AM76" i="12"/>
  <c r="W77" i="12"/>
  <c r="G78" i="12"/>
  <c r="AA78" i="12"/>
  <c r="X64" i="12"/>
  <c r="D64" i="12"/>
  <c r="P91" i="13"/>
  <c r="H91" i="12"/>
  <c r="I94" i="12"/>
  <c r="I97" i="12"/>
  <c r="I91" i="12"/>
  <c r="H95" i="12"/>
  <c r="H99" i="12"/>
  <c r="H103" i="12"/>
  <c r="T65" i="13"/>
  <c r="I102" i="12"/>
  <c r="V65" i="13"/>
  <c r="I93" i="12"/>
  <c r="X95" i="12"/>
  <c r="H97" i="12"/>
  <c r="H101" i="12"/>
  <c r="H105" i="12"/>
  <c r="I95" i="12"/>
  <c r="I100" i="12"/>
  <c r="I104" i="12"/>
  <c r="Q90" i="13"/>
  <c r="Q94" i="13"/>
  <c r="Q98" i="13"/>
  <c r="P83" i="13"/>
  <c r="W95" i="12"/>
  <c r="W91" i="12"/>
  <c r="V58" i="13"/>
  <c r="V92" i="12"/>
  <c r="E74" i="13"/>
  <c r="U58" i="13"/>
  <c r="Q83" i="13"/>
  <c r="R83" i="13"/>
  <c r="F79" i="12"/>
  <c r="GY17" i="1"/>
  <c r="GY19" i="1" s="1"/>
  <c r="GO17" i="1"/>
  <c r="GP17" i="1" s="1"/>
  <c r="GL17" i="1"/>
  <c r="GM17" i="1" s="1"/>
  <c r="GI17" i="1"/>
  <c r="GJ17" i="1" s="1"/>
  <c r="GF17" i="1"/>
  <c r="GG17" i="1" s="1"/>
  <c r="FZ17" i="1"/>
  <c r="GA17" i="1" s="1"/>
  <c r="FW17" i="1"/>
  <c r="FX17" i="1" s="1"/>
  <c r="FT17" i="1"/>
  <c r="FU17" i="1" s="1"/>
  <c r="FQ17" i="1"/>
  <c r="FR17" i="1" s="1"/>
  <c r="FK17" i="1"/>
  <c r="FL17" i="1" s="1"/>
  <c r="FH17" i="1"/>
  <c r="FC17" i="1"/>
  <c r="EY17" i="1"/>
  <c r="O106" i="12" s="1"/>
  <c r="EW17" i="1"/>
  <c r="EL17" i="1"/>
  <c r="AL79" i="12" s="1"/>
  <c r="EK17" i="1"/>
  <c r="AK79" i="12" s="1"/>
  <c r="EH17" i="1"/>
  <c r="EG17" i="1"/>
  <c r="EC17" i="1"/>
  <c r="L98" i="13" s="1"/>
  <c r="DY17" i="1"/>
  <c r="DX17" i="1"/>
  <c r="DT17" i="1"/>
  <c r="H98" i="13" s="1"/>
  <c r="DP17" i="1"/>
  <c r="DO17" i="1"/>
  <c r="DK17" i="1"/>
  <c r="D98" i="13" s="1"/>
  <c r="DG17" i="1"/>
  <c r="DF17" i="1"/>
  <c r="DB17" i="1"/>
  <c r="AF79" i="12" s="1"/>
  <c r="CX17" i="1"/>
  <c r="CS17" i="1"/>
  <c r="AD79" i="12" s="1"/>
  <c r="AD80" i="12" s="1"/>
  <c r="CJ17" i="1"/>
  <c r="V79" i="12" s="1"/>
  <c r="CI17" i="1"/>
  <c r="U69" i="12" s="1"/>
  <c r="CF17" i="1"/>
  <c r="CA17" i="1"/>
  <c r="P73" i="13" s="1"/>
  <c r="BW17" i="1"/>
  <c r="BR17" i="1"/>
  <c r="L73" i="13" s="1"/>
  <c r="BN17" i="1"/>
  <c r="BI17" i="1"/>
  <c r="H73" i="13" s="1"/>
  <c r="BE17" i="1"/>
  <c r="AZ17" i="1"/>
  <c r="D73" i="13" s="1"/>
  <c r="AV17" i="1"/>
  <c r="AO17" i="1"/>
  <c r="P79" i="12" s="1"/>
  <c r="P80" i="12" s="1"/>
  <c r="AQ17" i="1"/>
  <c r="N69" i="12" s="1"/>
  <c r="AK17" i="1"/>
  <c r="AF17" i="1"/>
  <c r="H79" i="12" s="1"/>
  <c r="AB17" i="1"/>
  <c r="U17" i="1"/>
  <c r="D69" i="12" s="1"/>
  <c r="W98" i="12" l="1"/>
  <c r="X92" i="12"/>
  <c r="V104" i="12"/>
  <c r="V100" i="12"/>
  <c r="W92" i="12"/>
  <c r="X93" i="12"/>
  <c r="X103" i="12"/>
  <c r="V93" i="12"/>
  <c r="T58" i="13"/>
  <c r="T71" i="13"/>
  <c r="GC17" i="1"/>
  <c r="GD17" i="1" s="1"/>
  <c r="FN17" i="1"/>
  <c r="AU17" i="1" s="1"/>
  <c r="AT17" i="1" s="1"/>
  <c r="O69" i="12" s="1"/>
  <c r="F99" i="12"/>
  <c r="D93" i="12"/>
  <c r="E95" i="12"/>
  <c r="W99" i="12"/>
  <c r="V91" i="12"/>
  <c r="O96" i="12"/>
  <c r="O107" i="12" s="1"/>
  <c r="Z69" i="12"/>
  <c r="Z80" i="12" s="1"/>
  <c r="AJ69" i="12"/>
  <c r="R96" i="12"/>
  <c r="L63" i="13"/>
  <c r="L88" i="13"/>
  <c r="L69" i="12"/>
  <c r="L80" i="12" s="1"/>
  <c r="N96" i="12"/>
  <c r="H63" i="13"/>
  <c r="H74" i="13" s="1"/>
  <c r="H88" i="13"/>
  <c r="V69" i="12"/>
  <c r="V80" i="12" s="1"/>
  <c r="AF69" i="12"/>
  <c r="AF80" i="12" s="1"/>
  <c r="T69" i="12"/>
  <c r="AK69" i="12"/>
  <c r="D63" i="13"/>
  <c r="D74" i="13" s="1"/>
  <c r="D88" i="13"/>
  <c r="D99" i="13" s="1"/>
  <c r="H69" i="12"/>
  <c r="H80" i="12" s="1"/>
  <c r="AL69" i="12"/>
  <c r="AL80" i="12" s="1"/>
  <c r="P63" i="13"/>
  <c r="U107" i="12"/>
  <c r="AE104" i="12" s="1"/>
  <c r="Y91" i="12"/>
  <c r="E103" i="12"/>
  <c r="E98" i="12"/>
  <c r="X99" i="12"/>
  <c r="Y97" i="12"/>
  <c r="R80" i="12"/>
  <c r="GY21" i="1"/>
  <c r="GY23" i="1" s="1"/>
  <c r="EX17" i="1"/>
  <c r="Y80" i="12"/>
  <c r="V24" i="13"/>
  <c r="R49" i="13"/>
  <c r="W94" i="12"/>
  <c r="E99" i="12"/>
  <c r="F94" i="12"/>
  <c r="E97" i="12"/>
  <c r="E93" i="12"/>
  <c r="T72" i="13"/>
  <c r="T70" i="13"/>
  <c r="T68" i="13"/>
  <c r="T66" i="13"/>
  <c r="X91" i="12"/>
  <c r="F91" i="12"/>
  <c r="G98" i="12"/>
  <c r="D97" i="12"/>
  <c r="E96" i="12"/>
  <c r="E94" i="12"/>
  <c r="E92" i="12"/>
  <c r="D92" i="12"/>
  <c r="D94" i="12"/>
  <c r="AJ17" i="1"/>
  <c r="AI17" i="1" s="1"/>
  <c r="BV17" i="1"/>
  <c r="BU17" i="1" s="1"/>
  <c r="F92" i="12"/>
  <c r="F103" i="12"/>
  <c r="Y102" i="12"/>
  <c r="Y98" i="12"/>
  <c r="Y95" i="12"/>
  <c r="Y94" i="12"/>
  <c r="ER17" i="1"/>
  <c r="AJ79" i="12"/>
  <c r="AJ80" i="12" s="1"/>
  <c r="AK80" i="12"/>
  <c r="D99" i="12"/>
  <c r="T73" i="13"/>
  <c r="E102" i="12"/>
  <c r="U79" i="12"/>
  <c r="E106" i="12" s="1"/>
  <c r="T79" i="12"/>
  <c r="T80" i="12" s="1"/>
  <c r="BD17" i="1"/>
  <c r="BC17" i="1" s="1"/>
  <c r="F105" i="12"/>
  <c r="D95" i="12"/>
  <c r="R106" i="12"/>
  <c r="D79" i="12"/>
  <c r="D80" i="12" s="1"/>
  <c r="N106" i="12"/>
  <c r="F80" i="12"/>
  <c r="BM17" i="1"/>
  <c r="BL17" i="1" s="1"/>
  <c r="CE17" i="1"/>
  <c r="CD17" i="1" s="1"/>
  <c r="I80" i="12"/>
  <c r="AG80" i="12"/>
  <c r="N80" i="12"/>
  <c r="F93" i="12"/>
  <c r="D104" i="12"/>
  <c r="E105" i="12"/>
  <c r="E100" i="12"/>
  <c r="G97" i="12"/>
  <c r="G99" i="12"/>
  <c r="G93" i="12"/>
  <c r="G94" i="12"/>
  <c r="F104" i="12"/>
  <c r="F101" i="12"/>
  <c r="F98" i="12"/>
  <c r="G100" i="12"/>
  <c r="F95" i="12"/>
  <c r="F97" i="12"/>
  <c r="E101" i="12"/>
  <c r="G95" i="12"/>
  <c r="E80" i="12"/>
  <c r="G92" i="12"/>
  <c r="W103" i="12"/>
  <c r="S107" i="12"/>
  <c r="G91" i="12"/>
  <c r="D102" i="12"/>
  <c r="D100" i="12"/>
  <c r="D98" i="12"/>
  <c r="E104" i="12"/>
  <c r="E91" i="12"/>
  <c r="F102" i="12"/>
  <c r="F100" i="12"/>
  <c r="G101" i="12"/>
  <c r="M80" i="12"/>
  <c r="G102" i="12"/>
  <c r="G104" i="12"/>
  <c r="D91" i="12"/>
  <c r="S86" i="13"/>
  <c r="Q96" i="13"/>
  <c r="Q88" i="13"/>
  <c r="S85" i="13"/>
  <c r="W105" i="12"/>
  <c r="Y100" i="12"/>
  <c r="X105" i="12"/>
  <c r="V102" i="12"/>
  <c r="X97" i="12"/>
  <c r="V94" i="12"/>
  <c r="V66" i="13"/>
  <c r="V67" i="13"/>
  <c r="V68" i="13"/>
  <c r="V69" i="13"/>
  <c r="V70" i="13"/>
  <c r="V71" i="13"/>
  <c r="V72" i="13"/>
  <c r="V73" i="13"/>
  <c r="F99" i="13"/>
  <c r="R87" i="13"/>
  <c r="G105" i="12"/>
  <c r="G103" i="12"/>
  <c r="D105" i="12"/>
  <c r="D103" i="12"/>
  <c r="D101" i="12"/>
  <c r="Y92" i="12"/>
  <c r="W93" i="12"/>
  <c r="V97" i="12"/>
  <c r="X100" i="12"/>
  <c r="V101" i="12"/>
  <c r="X104" i="12"/>
  <c r="V105" i="12"/>
  <c r="Y99" i="12"/>
  <c r="W100" i="12"/>
  <c r="Y103" i="12"/>
  <c r="W104" i="12"/>
  <c r="U65" i="13"/>
  <c r="U66" i="13"/>
  <c r="U67" i="13"/>
  <c r="U68" i="13"/>
  <c r="U69" i="13"/>
  <c r="U70" i="13"/>
  <c r="U71" i="13"/>
  <c r="U72" i="13"/>
  <c r="U73" i="13"/>
  <c r="Q85" i="13"/>
  <c r="Q87" i="13"/>
  <c r="S89" i="13"/>
  <c r="S91" i="13"/>
  <c r="S93" i="13"/>
  <c r="S95" i="13"/>
  <c r="S97" i="13"/>
  <c r="J80" i="12"/>
  <c r="AH80" i="12"/>
  <c r="T61" i="13"/>
  <c r="T59" i="13"/>
  <c r="M99" i="13"/>
  <c r="Q89" i="13"/>
  <c r="Q93" i="13"/>
  <c r="Q97" i="13"/>
  <c r="R84" i="13"/>
  <c r="R88" i="13"/>
  <c r="P93" i="13"/>
  <c r="L99" i="13"/>
  <c r="P92" i="13"/>
  <c r="P96" i="13"/>
  <c r="T64" i="13"/>
  <c r="T62" i="13"/>
  <c r="T60" i="13"/>
  <c r="E99" i="13"/>
  <c r="F74" i="13"/>
  <c r="S83" i="13"/>
  <c r="W58" i="13"/>
  <c r="S84" i="13"/>
  <c r="W64" i="13"/>
  <c r="W62" i="13"/>
  <c r="W61" i="13"/>
  <c r="W60" i="13"/>
  <c r="W59" i="13"/>
  <c r="T107" i="12"/>
  <c r="Q92" i="13"/>
  <c r="S87" i="13"/>
  <c r="W72" i="13"/>
  <c r="W71" i="13"/>
  <c r="W70" i="13"/>
  <c r="W69" i="13"/>
  <c r="W68" i="13"/>
  <c r="W67" i="13"/>
  <c r="W66" i="13"/>
  <c r="W65" i="13"/>
  <c r="Y104" i="12"/>
  <c r="W101" i="12"/>
  <c r="L74" i="13"/>
  <c r="X101" i="12"/>
  <c r="V98" i="12"/>
  <c r="Y93" i="12"/>
  <c r="N99" i="13"/>
  <c r="R85" i="13"/>
  <c r="P95" i="13"/>
  <c r="X80" i="12"/>
  <c r="W97" i="12"/>
  <c r="X94" i="12"/>
  <c r="V95" i="12"/>
  <c r="X98" i="12"/>
  <c r="V99" i="12"/>
  <c r="X102" i="12"/>
  <c r="V103" i="12"/>
  <c r="N74" i="13"/>
  <c r="V59" i="13"/>
  <c r="V60" i="13"/>
  <c r="V61" i="13"/>
  <c r="V62" i="13"/>
  <c r="V63" i="13"/>
  <c r="V64" i="13"/>
  <c r="Y101" i="12"/>
  <c r="W102" i="12"/>
  <c r="Y105" i="12"/>
  <c r="W106" i="12"/>
  <c r="M74" i="13"/>
  <c r="U59" i="13"/>
  <c r="U60" i="13"/>
  <c r="U61" i="13"/>
  <c r="U62" i="13"/>
  <c r="U63" i="13"/>
  <c r="U64" i="13"/>
  <c r="I99" i="13"/>
  <c r="Q84" i="13"/>
  <c r="Q86" i="13"/>
  <c r="Q91" i="13"/>
  <c r="Q95" i="13"/>
  <c r="J99" i="13"/>
  <c r="R86" i="13"/>
  <c r="P89" i="13"/>
  <c r="P97" i="13"/>
  <c r="S90" i="13"/>
  <c r="S92" i="13"/>
  <c r="S94" i="13"/>
  <c r="S96" i="13"/>
  <c r="H99" i="13"/>
  <c r="P84" i="13"/>
  <c r="P86" i="13"/>
  <c r="P90" i="13"/>
  <c r="P94" i="13"/>
  <c r="P98" i="13"/>
  <c r="R89" i="13"/>
  <c r="R91" i="13"/>
  <c r="R93" i="13"/>
  <c r="R95" i="13"/>
  <c r="R97" i="13"/>
  <c r="DE17" i="1"/>
  <c r="EJ17" i="1"/>
  <c r="EO17" i="1"/>
  <c r="CM17" i="1"/>
  <c r="CH17" i="1"/>
  <c r="CU17" i="1"/>
  <c r="AE79" i="12" s="1"/>
  <c r="AE80" i="12" s="1"/>
  <c r="DN17" i="1"/>
  <c r="EF17" i="1"/>
  <c r="DW17" i="1"/>
  <c r="EZ17" i="1"/>
  <c r="FI17" i="1"/>
  <c r="AA17" i="1"/>
  <c r="Y17" i="1"/>
  <c r="EN17" i="1"/>
  <c r="AS17" i="1"/>
  <c r="GR17" i="1" l="1"/>
  <c r="FO17" i="1"/>
  <c r="GS17" i="1" s="1"/>
  <c r="CW17" i="1"/>
  <c r="CV17" i="1" s="1"/>
  <c r="T63" i="13"/>
  <c r="T74" i="13" s="1"/>
  <c r="D96" i="12"/>
  <c r="W96" i="12"/>
  <c r="W107" i="12" s="1"/>
  <c r="GT17" i="1"/>
  <c r="GU17" i="1" s="1"/>
  <c r="P96" i="12"/>
  <c r="X96" i="12" s="1"/>
  <c r="N107" i="12"/>
  <c r="R107" i="12"/>
  <c r="O73" i="13"/>
  <c r="O63" i="13"/>
  <c r="K98" i="13"/>
  <c r="K88" i="13"/>
  <c r="V96" i="12"/>
  <c r="G98" i="13"/>
  <c r="G88" i="13"/>
  <c r="P74" i="13"/>
  <c r="AA69" i="12"/>
  <c r="AA80" i="12" s="1"/>
  <c r="K73" i="13"/>
  <c r="K63" i="13"/>
  <c r="G73" i="13"/>
  <c r="G63" i="13"/>
  <c r="F96" i="12"/>
  <c r="P88" i="13"/>
  <c r="S73" i="13"/>
  <c r="S63" i="13"/>
  <c r="AI79" i="12"/>
  <c r="AI69" i="12"/>
  <c r="K79" i="12"/>
  <c r="K69" i="12"/>
  <c r="O98" i="13"/>
  <c r="O88" i="13"/>
  <c r="GY27" i="1"/>
  <c r="GY29" i="1" s="1"/>
  <c r="GY31" i="1" s="1"/>
  <c r="GY33" i="1" s="1"/>
  <c r="GY35" i="1" s="1"/>
  <c r="GY37" i="1" s="1"/>
  <c r="GY39" i="1" s="1"/>
  <c r="GY41" i="1" s="1"/>
  <c r="GY43" i="1" s="1"/>
  <c r="GY45" i="1" s="1"/>
  <c r="GY47" i="1" s="1"/>
  <c r="GY49" i="1" s="1"/>
  <c r="GY51" i="1" s="1"/>
  <c r="GY53" i="1" s="1"/>
  <c r="GY55" i="1" s="1"/>
  <c r="GY25" i="1"/>
  <c r="O80" i="12"/>
  <c r="S79" i="12"/>
  <c r="S80" i="12" s="1"/>
  <c r="EV17" i="1"/>
  <c r="EQ17" i="1"/>
  <c r="CL17" i="1"/>
  <c r="EU17" i="1" s="1"/>
  <c r="F106" i="12"/>
  <c r="U80" i="12"/>
  <c r="D106" i="12"/>
  <c r="E107" i="12"/>
  <c r="V106" i="12"/>
  <c r="P106" i="12"/>
  <c r="I106" i="12"/>
  <c r="AB92" i="12"/>
  <c r="P99" i="13"/>
  <c r="U74" i="13"/>
  <c r="V74" i="13"/>
  <c r="R99" i="13"/>
  <c r="Q99" i="13"/>
  <c r="AB93" i="12"/>
  <c r="EM17" i="1"/>
  <c r="CK17" i="1"/>
  <c r="Z17" i="1"/>
  <c r="ES17" i="1"/>
  <c r="FD17" i="1" s="1"/>
  <c r="GY16" i="1"/>
  <c r="GY18" i="1" s="1"/>
  <c r="D107" i="12" l="1"/>
  <c r="FB17" i="1"/>
  <c r="Q96" i="12" s="1"/>
  <c r="Y96" i="12" s="1"/>
  <c r="V107" i="12"/>
  <c r="O99" i="13"/>
  <c r="S98" i="13"/>
  <c r="W73" i="13"/>
  <c r="H106" i="12"/>
  <c r="H96" i="12"/>
  <c r="G79" i="12"/>
  <c r="G69" i="12"/>
  <c r="W79" i="12"/>
  <c r="W69" i="12"/>
  <c r="F107" i="12"/>
  <c r="S88" i="13"/>
  <c r="W63" i="13"/>
  <c r="W74" i="13" s="1"/>
  <c r="G99" i="13"/>
  <c r="FG17" i="1"/>
  <c r="I96" i="12"/>
  <c r="I107" i="12" s="1"/>
  <c r="AE94" i="12" s="1"/>
  <c r="AE107" i="12" s="1"/>
  <c r="K80" i="12"/>
  <c r="G74" i="13"/>
  <c r="AI80" i="12"/>
  <c r="K99" i="13"/>
  <c r="AM79" i="12"/>
  <c r="AM69" i="12"/>
  <c r="K74" i="13"/>
  <c r="S74" i="13"/>
  <c r="O74" i="13"/>
  <c r="Q106" i="12"/>
  <c r="P107" i="12"/>
  <c r="AB104" i="12" s="1"/>
  <c r="X106" i="12"/>
  <c r="X107" i="12" s="1"/>
  <c r="AB94" i="12"/>
  <c r="ET17" i="1"/>
  <c r="GO16" i="1"/>
  <c r="GP16" i="1" s="1"/>
  <c r="GL16" i="1"/>
  <c r="GM16" i="1" s="1"/>
  <c r="GI16" i="1"/>
  <c r="GJ16" i="1" s="1"/>
  <c r="GF16" i="1"/>
  <c r="GG16" i="1" s="1"/>
  <c r="FZ16" i="1"/>
  <c r="GA16" i="1" s="1"/>
  <c r="FF17" i="1" l="1"/>
  <c r="FE17" i="1" s="1"/>
  <c r="FA17" i="1"/>
  <c r="S99" i="13"/>
  <c r="H107" i="12"/>
  <c r="AD94" i="12" s="1"/>
  <c r="G106" i="12"/>
  <c r="W80" i="12"/>
  <c r="G96" i="12"/>
  <c r="AM80" i="12"/>
  <c r="G80" i="12"/>
  <c r="AC92" i="12" s="1"/>
  <c r="AB107" i="12"/>
  <c r="Y106" i="12"/>
  <c r="Y107" i="12" s="1"/>
  <c r="Q107" i="12"/>
  <c r="FW16" i="1"/>
  <c r="FX16" i="1" s="1"/>
  <c r="FT16" i="1"/>
  <c r="FU16" i="1" s="1"/>
  <c r="FQ16" i="1"/>
  <c r="FR16" i="1" s="1"/>
  <c r="FK16" i="1"/>
  <c r="FL16" i="1" s="1"/>
  <c r="G107" i="12" l="1"/>
  <c r="AC93" i="12"/>
  <c r="AC94" i="12" s="1"/>
  <c r="AC104" i="12"/>
  <c r="AD104" i="12"/>
  <c r="AD107" i="12" s="1"/>
  <c r="HC16" i="1"/>
  <c r="AC107" i="12" l="1"/>
  <c r="D96" i="9"/>
  <c r="E96" i="9"/>
  <c r="F96" i="9"/>
  <c r="G96" i="9"/>
  <c r="H96" i="9"/>
  <c r="I96" i="9"/>
  <c r="J96" i="9"/>
  <c r="K96" i="9"/>
  <c r="L96" i="9"/>
  <c r="M96" i="9"/>
  <c r="N96" i="9"/>
  <c r="O96" i="9"/>
  <c r="D83" i="9"/>
  <c r="E83" i="9"/>
  <c r="F83" i="9"/>
  <c r="G83" i="9"/>
  <c r="H83" i="9"/>
  <c r="I83" i="9"/>
  <c r="J83" i="9"/>
  <c r="K83" i="9"/>
  <c r="L83" i="9"/>
  <c r="M83" i="9"/>
  <c r="N83" i="9"/>
  <c r="O83" i="9"/>
  <c r="D84" i="9"/>
  <c r="E84" i="9"/>
  <c r="F84" i="9"/>
  <c r="G84" i="9"/>
  <c r="H84" i="9"/>
  <c r="I84" i="9"/>
  <c r="J84" i="9"/>
  <c r="K84" i="9"/>
  <c r="L84" i="9"/>
  <c r="M84" i="9"/>
  <c r="N84" i="9"/>
  <c r="O84" i="9"/>
  <c r="D71" i="9"/>
  <c r="E71" i="9"/>
  <c r="F71" i="9"/>
  <c r="G71" i="9"/>
  <c r="H71" i="9"/>
  <c r="I71" i="9"/>
  <c r="J71" i="9"/>
  <c r="K71" i="9"/>
  <c r="L71" i="9"/>
  <c r="M71" i="9"/>
  <c r="N71" i="9"/>
  <c r="O71" i="9"/>
  <c r="P71" i="9"/>
  <c r="Q71" i="9"/>
  <c r="R71" i="9"/>
  <c r="S71" i="9"/>
  <c r="D58" i="9"/>
  <c r="E58" i="9"/>
  <c r="F58" i="9"/>
  <c r="G58" i="9"/>
  <c r="H58" i="9"/>
  <c r="I58" i="9"/>
  <c r="J58" i="9"/>
  <c r="K58" i="9"/>
  <c r="L58" i="9"/>
  <c r="M58" i="9"/>
  <c r="N58" i="9"/>
  <c r="O58" i="9"/>
  <c r="P58" i="9"/>
  <c r="Q58" i="9"/>
  <c r="R58" i="9"/>
  <c r="S58" i="9"/>
  <c r="D59" i="9"/>
  <c r="E59" i="9"/>
  <c r="F59" i="9"/>
  <c r="G59" i="9"/>
  <c r="H59" i="9"/>
  <c r="I59" i="9"/>
  <c r="J59" i="9"/>
  <c r="K59" i="9"/>
  <c r="L59" i="9"/>
  <c r="M59" i="9"/>
  <c r="N59" i="9"/>
  <c r="O59" i="9"/>
  <c r="P59" i="9"/>
  <c r="Q59" i="9"/>
  <c r="R59" i="9"/>
  <c r="S59" i="9"/>
  <c r="D46" i="9"/>
  <c r="E46" i="9"/>
  <c r="F46" i="9"/>
  <c r="G46" i="9"/>
  <c r="H46" i="9"/>
  <c r="I46" i="9"/>
  <c r="J46" i="9"/>
  <c r="K46" i="9"/>
  <c r="L46" i="9"/>
  <c r="M46" i="9"/>
  <c r="N46" i="9"/>
  <c r="O46" i="9"/>
  <c r="D33" i="9"/>
  <c r="E33" i="9"/>
  <c r="F33" i="9"/>
  <c r="H33" i="9"/>
  <c r="I33" i="9"/>
  <c r="J33" i="9"/>
  <c r="L33" i="9"/>
  <c r="M33" i="9"/>
  <c r="N33" i="9"/>
  <c r="D34" i="9"/>
  <c r="E34" i="9"/>
  <c r="F34" i="9"/>
  <c r="H34" i="9"/>
  <c r="I34" i="9"/>
  <c r="J34" i="9"/>
  <c r="L34" i="9"/>
  <c r="M34" i="9"/>
  <c r="N34" i="9"/>
  <c r="D21" i="9"/>
  <c r="E21" i="9"/>
  <c r="F21" i="9"/>
  <c r="G21" i="9"/>
  <c r="H21" i="9"/>
  <c r="I21" i="9"/>
  <c r="J21" i="9"/>
  <c r="K21" i="9"/>
  <c r="L21" i="9"/>
  <c r="M21" i="9"/>
  <c r="N21" i="9"/>
  <c r="O21" i="9"/>
  <c r="P21" i="9"/>
  <c r="Q21" i="9"/>
  <c r="R21" i="9"/>
  <c r="S21" i="9"/>
  <c r="D8" i="9"/>
  <c r="E8" i="9"/>
  <c r="F8" i="9"/>
  <c r="H8" i="9"/>
  <c r="I8" i="9"/>
  <c r="J8" i="9"/>
  <c r="L8" i="9"/>
  <c r="M8" i="9"/>
  <c r="N8" i="9"/>
  <c r="P8" i="9"/>
  <c r="Q8" i="9"/>
  <c r="R8" i="9"/>
  <c r="D9" i="9"/>
  <c r="E9" i="9"/>
  <c r="F9" i="9"/>
  <c r="H9" i="9"/>
  <c r="I9" i="9"/>
  <c r="J9" i="9"/>
  <c r="L9" i="9"/>
  <c r="M9" i="9"/>
  <c r="N9" i="9"/>
  <c r="P9" i="9"/>
  <c r="Q9" i="9"/>
  <c r="R9" i="9"/>
  <c r="H104" i="8"/>
  <c r="I104" i="8"/>
  <c r="N104" i="8"/>
  <c r="O104" i="8"/>
  <c r="P104" i="8"/>
  <c r="Q104" i="8"/>
  <c r="R104" i="8"/>
  <c r="S104" i="8"/>
  <c r="T104" i="8"/>
  <c r="U104" i="8"/>
  <c r="N91" i="8"/>
  <c r="O91" i="8"/>
  <c r="P91" i="8"/>
  <c r="Q91" i="8"/>
  <c r="R91" i="8"/>
  <c r="S91" i="8"/>
  <c r="T91" i="8"/>
  <c r="U91" i="8"/>
  <c r="N92" i="8"/>
  <c r="O92" i="8"/>
  <c r="P92" i="8"/>
  <c r="Q92" i="8"/>
  <c r="R92" i="8"/>
  <c r="S92" i="8"/>
  <c r="T92" i="8"/>
  <c r="U92" i="8"/>
  <c r="H91" i="8"/>
  <c r="I91" i="8"/>
  <c r="H92" i="8"/>
  <c r="I92" i="8"/>
  <c r="D77" i="8"/>
  <c r="E77" i="8"/>
  <c r="F77" i="8"/>
  <c r="G77" i="8"/>
  <c r="H77" i="8"/>
  <c r="I77" i="8"/>
  <c r="J77" i="8"/>
  <c r="K77" i="8"/>
  <c r="L77" i="8"/>
  <c r="M77" i="8"/>
  <c r="N77" i="8"/>
  <c r="O77" i="8"/>
  <c r="T77" i="8"/>
  <c r="U77" i="8"/>
  <c r="V77" i="8"/>
  <c r="W77" i="8"/>
  <c r="X77" i="8"/>
  <c r="Y77" i="8"/>
  <c r="Z77" i="8"/>
  <c r="AA77" i="8"/>
  <c r="AF77" i="8"/>
  <c r="AG77" i="8"/>
  <c r="AH77" i="8"/>
  <c r="AI77" i="8"/>
  <c r="AJ77" i="8"/>
  <c r="AK77" i="8"/>
  <c r="AL77" i="8"/>
  <c r="AM77" i="8"/>
  <c r="D64" i="8"/>
  <c r="E64" i="8"/>
  <c r="F64" i="8"/>
  <c r="G64" i="8"/>
  <c r="H64" i="8"/>
  <c r="I64" i="8"/>
  <c r="J64" i="8"/>
  <c r="K64" i="8"/>
  <c r="L64" i="8"/>
  <c r="M64" i="8"/>
  <c r="N64" i="8"/>
  <c r="O64" i="8"/>
  <c r="T64" i="8"/>
  <c r="U64" i="8"/>
  <c r="V64" i="8"/>
  <c r="W64" i="8"/>
  <c r="X64" i="8"/>
  <c r="Y64" i="8"/>
  <c r="Z64" i="8"/>
  <c r="AA64" i="8"/>
  <c r="AF64" i="8"/>
  <c r="AG64" i="8"/>
  <c r="AH64" i="8"/>
  <c r="AI64" i="8"/>
  <c r="AJ64" i="8"/>
  <c r="AK64" i="8"/>
  <c r="AL64" i="8"/>
  <c r="AM64" i="8"/>
  <c r="D65" i="8"/>
  <c r="E65" i="8"/>
  <c r="F65" i="8"/>
  <c r="G65" i="8"/>
  <c r="H65" i="8"/>
  <c r="I65" i="8"/>
  <c r="J65" i="8"/>
  <c r="K65" i="8"/>
  <c r="L65" i="8"/>
  <c r="M65" i="8"/>
  <c r="N65" i="8"/>
  <c r="O65" i="8"/>
  <c r="T65" i="8"/>
  <c r="U65" i="8"/>
  <c r="V65" i="8"/>
  <c r="W65" i="8"/>
  <c r="X65" i="8"/>
  <c r="Y65" i="8"/>
  <c r="Z65" i="8"/>
  <c r="AA65" i="8"/>
  <c r="AF65" i="8"/>
  <c r="AG65" i="8"/>
  <c r="AH65" i="8"/>
  <c r="AI65" i="8"/>
  <c r="AJ65" i="8"/>
  <c r="AK65" i="8"/>
  <c r="AL65" i="8"/>
  <c r="AM65" i="8"/>
  <c r="N50" i="8"/>
  <c r="O50" i="8"/>
  <c r="P50" i="8"/>
  <c r="Q50" i="8"/>
  <c r="R50" i="8"/>
  <c r="S50" i="8"/>
  <c r="T50" i="8"/>
  <c r="U50" i="8"/>
  <c r="S37" i="8"/>
  <c r="T37" i="8"/>
  <c r="U37" i="8"/>
  <c r="N38" i="8"/>
  <c r="R38" i="8"/>
  <c r="S38" i="8"/>
  <c r="T38" i="8"/>
  <c r="U38" i="8"/>
  <c r="H50" i="8"/>
  <c r="I50" i="8"/>
  <c r="D23" i="8"/>
  <c r="E23" i="8"/>
  <c r="F23" i="8"/>
  <c r="G23" i="8"/>
  <c r="H23" i="8"/>
  <c r="I23" i="8"/>
  <c r="J23" i="8"/>
  <c r="K23" i="8"/>
  <c r="L23" i="8"/>
  <c r="M23" i="8"/>
  <c r="N23" i="8"/>
  <c r="O23" i="8"/>
  <c r="T23" i="8"/>
  <c r="U23" i="8"/>
  <c r="V23" i="8"/>
  <c r="W23" i="8"/>
  <c r="X23" i="8"/>
  <c r="Y23" i="8"/>
  <c r="Z23" i="8"/>
  <c r="AA23" i="8"/>
  <c r="AF23" i="8"/>
  <c r="AG23" i="8"/>
  <c r="AH23" i="8"/>
  <c r="AI23" i="8"/>
  <c r="AJ23" i="8"/>
  <c r="AK23" i="8"/>
  <c r="AL23" i="8"/>
  <c r="AM23" i="8"/>
  <c r="E10" i="8"/>
  <c r="H10" i="8"/>
  <c r="I10" i="8"/>
  <c r="J10" i="8"/>
  <c r="L10" i="8"/>
  <c r="M10" i="8"/>
  <c r="T10" i="8"/>
  <c r="U10" i="8"/>
  <c r="V10" i="8"/>
  <c r="X10" i="8"/>
  <c r="Y10" i="8"/>
  <c r="AF10" i="8"/>
  <c r="AG10" i="8"/>
  <c r="AH10" i="8"/>
  <c r="AJ10" i="8"/>
  <c r="AK10" i="8"/>
  <c r="AL10" i="8"/>
  <c r="D11" i="8"/>
  <c r="E11" i="8"/>
  <c r="F11" i="8"/>
  <c r="H11" i="8"/>
  <c r="I11" i="8"/>
  <c r="J11" i="8"/>
  <c r="L11" i="8"/>
  <c r="M11" i="8"/>
  <c r="N11" i="8"/>
  <c r="T11" i="8"/>
  <c r="U11" i="8"/>
  <c r="V11" i="8"/>
  <c r="X11" i="8"/>
  <c r="Y11" i="8"/>
  <c r="Z11" i="8"/>
  <c r="AF11" i="8"/>
  <c r="AG11" i="8"/>
  <c r="AH11" i="8"/>
  <c r="AJ11" i="8"/>
  <c r="AK11" i="8"/>
  <c r="AL11" i="8"/>
  <c r="S96" i="9" l="1"/>
  <c r="S83" i="9"/>
  <c r="U58" i="9"/>
  <c r="P83" i="9"/>
  <c r="Q84" i="9"/>
  <c r="R83" i="9"/>
  <c r="T71" i="9"/>
  <c r="Q83" i="9"/>
  <c r="Q46" i="9"/>
  <c r="W59" i="9"/>
  <c r="V71" i="9"/>
  <c r="U71" i="9"/>
  <c r="T58" i="9"/>
  <c r="R46" i="9"/>
  <c r="V21" i="9"/>
  <c r="T59" i="9"/>
  <c r="V58" i="9"/>
  <c r="U21" i="9"/>
  <c r="T21" i="9"/>
  <c r="R84" i="9"/>
  <c r="P84" i="9"/>
  <c r="Y92" i="8"/>
  <c r="Y104" i="8"/>
  <c r="U59" i="9"/>
  <c r="W71" i="9"/>
  <c r="W104" i="8"/>
  <c r="V92" i="8"/>
  <c r="V91" i="8"/>
  <c r="V104" i="8"/>
  <c r="X104" i="8"/>
  <c r="Y91" i="8"/>
  <c r="Q96" i="9"/>
  <c r="R96" i="9"/>
  <c r="P96" i="9"/>
  <c r="S84" i="9"/>
  <c r="Y50" i="8"/>
  <c r="P46" i="9"/>
  <c r="W50" i="8"/>
  <c r="V50" i="8"/>
  <c r="V59" i="9"/>
  <c r="W91" i="8"/>
  <c r="X91" i="8"/>
  <c r="V9" i="9"/>
  <c r="T9" i="9"/>
  <c r="Q34" i="9"/>
  <c r="U9" i="9"/>
  <c r="P33" i="9"/>
  <c r="T8" i="9"/>
  <c r="R34" i="9"/>
  <c r="P34" i="9"/>
  <c r="V38" i="8"/>
  <c r="S46" i="9"/>
  <c r="W21" i="9"/>
  <c r="W58" i="9"/>
  <c r="U8" i="9"/>
  <c r="W92" i="8"/>
  <c r="Q33" i="9"/>
  <c r="V8" i="9"/>
  <c r="R33" i="9"/>
  <c r="X50" i="8"/>
  <c r="X92" i="8"/>
  <c r="E38" i="8"/>
  <c r="E37" i="8"/>
  <c r="E50" i="8"/>
  <c r="E92" i="8"/>
  <c r="E91" i="8"/>
  <c r="E104" i="8"/>
  <c r="D38" i="8"/>
  <c r="D50" i="8"/>
  <c r="D92" i="8"/>
  <c r="D91" i="8"/>
  <c r="D104" i="8"/>
  <c r="G104" i="8"/>
  <c r="F91" i="8"/>
  <c r="F104" i="8"/>
  <c r="F38" i="8"/>
  <c r="F50" i="8"/>
  <c r="F92" i="8"/>
  <c r="G50" i="8"/>
  <c r="G92" i="8"/>
  <c r="G91" i="8"/>
  <c r="HC55" i="1"/>
  <c r="HD55" i="1"/>
  <c r="HC54" i="1"/>
  <c r="HD54" i="1"/>
  <c r="HC53" i="1"/>
  <c r="HD53" i="1"/>
  <c r="HC52" i="1"/>
  <c r="HD52" i="1"/>
  <c r="HC51" i="1"/>
  <c r="HD51" i="1"/>
  <c r="HC50" i="1"/>
  <c r="HD50" i="1"/>
  <c r="HC49" i="1"/>
  <c r="HD49" i="1"/>
  <c r="HC48" i="1"/>
  <c r="HD48" i="1"/>
  <c r="HC47" i="1"/>
  <c r="HD47" i="1"/>
  <c r="HC46" i="1"/>
  <c r="HD46" i="1"/>
  <c r="HC45" i="1"/>
  <c r="HD45" i="1"/>
  <c r="HC44" i="1"/>
  <c r="HD44" i="1"/>
  <c r="HC43" i="1"/>
  <c r="HD43" i="1"/>
  <c r="HC42" i="1"/>
  <c r="HD42" i="1"/>
  <c r="HC41" i="1"/>
  <c r="HD41" i="1"/>
  <c r="HC40" i="1"/>
  <c r="HD40" i="1"/>
  <c r="HC39" i="1"/>
  <c r="HD39" i="1"/>
  <c r="HC38" i="1"/>
  <c r="HD38" i="1"/>
  <c r="HE40" i="1" l="1"/>
  <c r="HE52" i="1"/>
  <c r="HE38" i="1"/>
  <c r="HE43" i="1"/>
  <c r="HE44" i="1"/>
  <c r="HE47" i="1"/>
  <c r="HE51" i="1"/>
  <c r="HE39" i="1"/>
  <c r="HE55" i="1"/>
  <c r="HE54" i="1"/>
  <c r="HE53" i="1"/>
  <c r="HE50" i="1"/>
  <c r="HE42" i="1"/>
  <c r="HE41" i="1"/>
  <c r="HE48" i="1"/>
  <c r="HE49" i="1"/>
  <c r="HE45" i="1"/>
  <c r="HE46" i="1"/>
  <c r="HD37" i="1"/>
  <c r="HD36" i="1"/>
  <c r="HD35" i="1"/>
  <c r="HD34" i="1"/>
  <c r="HD33" i="1"/>
  <c r="HD32" i="1"/>
  <c r="HD31" i="1"/>
  <c r="HD30" i="1"/>
  <c r="HD29" i="1"/>
  <c r="HD28" i="1"/>
  <c r="HD27" i="1"/>
  <c r="HD26" i="1"/>
  <c r="HD23" i="1"/>
  <c r="HD22" i="1"/>
  <c r="HD21" i="1"/>
  <c r="HD20" i="1"/>
  <c r="HD17" i="1"/>
  <c r="HD16" i="1"/>
  <c r="HE16" i="1" s="1"/>
  <c r="EA62" i="1" l="1"/>
  <c r="EA61" i="1"/>
  <c r="EA60" i="1"/>
  <c r="EA57" i="1"/>
  <c r="DR62" i="1"/>
  <c r="DR61" i="1"/>
  <c r="DR60" i="1"/>
  <c r="DR57" i="1"/>
  <c r="DI62" i="1"/>
  <c r="DI61" i="1"/>
  <c r="DI60" i="1"/>
  <c r="DI57" i="1"/>
  <c r="CZ62" i="1"/>
  <c r="CZ61" i="1"/>
  <c r="CZ60" i="1"/>
  <c r="CZ57" i="1"/>
  <c r="CO62" i="1"/>
  <c r="CO61" i="1"/>
  <c r="CO60" i="1"/>
  <c r="CO57" i="1"/>
  <c r="BY62" i="1"/>
  <c r="BY61" i="1"/>
  <c r="BY60" i="1"/>
  <c r="BY57" i="1"/>
  <c r="BP62" i="1"/>
  <c r="BP61" i="1"/>
  <c r="BP60" i="1"/>
  <c r="BP57" i="1"/>
  <c r="BG62" i="1"/>
  <c r="BG61" i="1"/>
  <c r="BG60" i="1"/>
  <c r="BG57" i="1"/>
  <c r="AX62" i="1"/>
  <c r="AX61" i="1"/>
  <c r="AX60" i="1"/>
  <c r="AX57" i="1"/>
  <c r="AM62" i="1"/>
  <c r="AM61" i="1"/>
  <c r="AM60" i="1"/>
  <c r="AM57" i="1"/>
  <c r="AD62" i="1"/>
  <c r="AD61" i="1"/>
  <c r="AD60" i="1"/>
  <c r="AD57" i="1"/>
  <c r="S62" i="1"/>
  <c r="S61" i="1"/>
  <c r="S60" i="1"/>
  <c r="S57" i="1"/>
  <c r="U106" i="8" l="1"/>
  <c r="U105" i="8"/>
  <c r="U103" i="8"/>
  <c r="U102" i="8"/>
  <c r="U101" i="8"/>
  <c r="U100" i="8"/>
  <c r="U99" i="8"/>
  <c r="U98" i="8"/>
  <c r="U97" i="8"/>
  <c r="U96" i="8"/>
  <c r="U95" i="8"/>
  <c r="U94" i="8"/>
  <c r="U51" i="8"/>
  <c r="U49" i="8"/>
  <c r="U48" i="8"/>
  <c r="U47" i="8"/>
  <c r="U46" i="8"/>
  <c r="U45" i="8"/>
  <c r="U44" i="8"/>
  <c r="U43" i="8"/>
  <c r="U42" i="8"/>
  <c r="U41" i="8"/>
  <c r="U40" i="8"/>
  <c r="O98" i="9" l="1"/>
  <c r="N98" i="9"/>
  <c r="M98" i="9"/>
  <c r="L98" i="9"/>
  <c r="K98" i="9"/>
  <c r="J98" i="9"/>
  <c r="I98" i="9"/>
  <c r="H98" i="9"/>
  <c r="G98" i="9"/>
  <c r="F98" i="9"/>
  <c r="E98" i="9"/>
  <c r="D98" i="9"/>
  <c r="O97" i="9"/>
  <c r="N97" i="9"/>
  <c r="M97" i="9"/>
  <c r="L97" i="9"/>
  <c r="K97" i="9"/>
  <c r="J97" i="9"/>
  <c r="I97" i="9"/>
  <c r="H97" i="9"/>
  <c r="G97" i="9"/>
  <c r="F97" i="9"/>
  <c r="E97" i="9"/>
  <c r="D97" i="9"/>
  <c r="O95" i="9"/>
  <c r="N95" i="9"/>
  <c r="M95" i="9"/>
  <c r="L95" i="9"/>
  <c r="K95" i="9"/>
  <c r="J95" i="9"/>
  <c r="I95" i="9"/>
  <c r="H95" i="9"/>
  <c r="G95" i="9"/>
  <c r="F95" i="9"/>
  <c r="E95" i="9"/>
  <c r="D95" i="9"/>
  <c r="O94" i="9"/>
  <c r="N94" i="9"/>
  <c r="M94" i="9"/>
  <c r="L94" i="9"/>
  <c r="K94" i="9"/>
  <c r="J94" i="9"/>
  <c r="I94" i="9"/>
  <c r="H94" i="9"/>
  <c r="G94" i="9"/>
  <c r="F94" i="9"/>
  <c r="E94" i="9"/>
  <c r="D94" i="9"/>
  <c r="O93" i="9"/>
  <c r="N93" i="9"/>
  <c r="M93" i="9"/>
  <c r="L93" i="9"/>
  <c r="K93" i="9"/>
  <c r="J93" i="9"/>
  <c r="I93" i="9"/>
  <c r="H93" i="9"/>
  <c r="G93" i="9"/>
  <c r="F93" i="9"/>
  <c r="E93" i="9"/>
  <c r="D93" i="9"/>
  <c r="O92" i="9"/>
  <c r="N92" i="9"/>
  <c r="M92" i="9"/>
  <c r="L92" i="9"/>
  <c r="K92" i="9"/>
  <c r="J92" i="9"/>
  <c r="I92" i="9"/>
  <c r="H92" i="9"/>
  <c r="G92" i="9"/>
  <c r="F92" i="9"/>
  <c r="E92" i="9"/>
  <c r="D92" i="9"/>
  <c r="O91" i="9"/>
  <c r="N91" i="9"/>
  <c r="M91" i="9"/>
  <c r="L91" i="9"/>
  <c r="K91" i="9"/>
  <c r="J91" i="9"/>
  <c r="I91" i="9"/>
  <c r="H91" i="9"/>
  <c r="G91" i="9"/>
  <c r="F91" i="9"/>
  <c r="E91" i="9"/>
  <c r="D91" i="9"/>
  <c r="O90" i="9"/>
  <c r="N90" i="9"/>
  <c r="M90" i="9"/>
  <c r="L90" i="9"/>
  <c r="K90" i="9"/>
  <c r="J90" i="9"/>
  <c r="I90" i="9"/>
  <c r="H90" i="9"/>
  <c r="G90" i="9"/>
  <c r="F90" i="9"/>
  <c r="E90" i="9"/>
  <c r="D90" i="9"/>
  <c r="O89" i="9"/>
  <c r="N89" i="9"/>
  <c r="M89" i="9"/>
  <c r="L89" i="9"/>
  <c r="K89" i="9"/>
  <c r="J89" i="9"/>
  <c r="I89" i="9"/>
  <c r="H89" i="9"/>
  <c r="G89" i="9"/>
  <c r="F89" i="9"/>
  <c r="E89" i="9"/>
  <c r="D89" i="9"/>
  <c r="O88" i="9"/>
  <c r="N88" i="9"/>
  <c r="M88" i="9"/>
  <c r="L88" i="9"/>
  <c r="K88" i="9"/>
  <c r="J88" i="9"/>
  <c r="I88" i="9"/>
  <c r="H88" i="9"/>
  <c r="G88" i="9"/>
  <c r="F88" i="9"/>
  <c r="E88" i="9"/>
  <c r="D88" i="9"/>
  <c r="O87" i="9"/>
  <c r="N87" i="9"/>
  <c r="M87" i="9"/>
  <c r="L87" i="9"/>
  <c r="K87" i="9"/>
  <c r="J87" i="9"/>
  <c r="I87" i="9"/>
  <c r="H87" i="9"/>
  <c r="G87" i="9"/>
  <c r="F87" i="9"/>
  <c r="E87" i="9"/>
  <c r="D87" i="9"/>
  <c r="O86" i="9"/>
  <c r="N86" i="9"/>
  <c r="M86" i="9"/>
  <c r="L86" i="9"/>
  <c r="K86" i="9"/>
  <c r="J86" i="9"/>
  <c r="I86" i="9"/>
  <c r="H86" i="9"/>
  <c r="G86" i="9"/>
  <c r="F86" i="9"/>
  <c r="E86" i="9"/>
  <c r="D86" i="9"/>
  <c r="N85" i="9"/>
  <c r="M85" i="9"/>
  <c r="L85" i="9"/>
  <c r="J85" i="9"/>
  <c r="I85" i="9"/>
  <c r="H85" i="9"/>
  <c r="F85" i="9"/>
  <c r="E85" i="9"/>
  <c r="D85" i="9"/>
  <c r="S73" i="9"/>
  <c r="R73" i="9"/>
  <c r="Q73" i="9"/>
  <c r="P73" i="9"/>
  <c r="O73" i="9"/>
  <c r="N73" i="9"/>
  <c r="M73" i="9"/>
  <c r="L73" i="9"/>
  <c r="K73" i="9"/>
  <c r="J73" i="9"/>
  <c r="I73" i="9"/>
  <c r="H73" i="9"/>
  <c r="G73" i="9"/>
  <c r="F73" i="9"/>
  <c r="E73" i="9"/>
  <c r="D73" i="9"/>
  <c r="S72" i="9"/>
  <c r="R72" i="9"/>
  <c r="Q72" i="9"/>
  <c r="P72" i="9"/>
  <c r="O72" i="9"/>
  <c r="N72" i="9"/>
  <c r="M72" i="9"/>
  <c r="L72" i="9"/>
  <c r="K72" i="9"/>
  <c r="J72" i="9"/>
  <c r="I72" i="9"/>
  <c r="H72" i="9"/>
  <c r="G72" i="9"/>
  <c r="F72" i="9"/>
  <c r="E72" i="9"/>
  <c r="D72" i="9"/>
  <c r="S70" i="9"/>
  <c r="R70" i="9"/>
  <c r="Q70" i="9"/>
  <c r="P70" i="9"/>
  <c r="O70" i="9"/>
  <c r="N70" i="9"/>
  <c r="M70" i="9"/>
  <c r="L70" i="9"/>
  <c r="K70" i="9"/>
  <c r="J70" i="9"/>
  <c r="I70" i="9"/>
  <c r="H70" i="9"/>
  <c r="G70" i="9"/>
  <c r="F70" i="9"/>
  <c r="E70" i="9"/>
  <c r="D70" i="9"/>
  <c r="S69" i="9"/>
  <c r="R69" i="9"/>
  <c r="Q69" i="9"/>
  <c r="P69" i="9"/>
  <c r="O69" i="9"/>
  <c r="N69" i="9"/>
  <c r="M69" i="9"/>
  <c r="L69" i="9"/>
  <c r="K69" i="9"/>
  <c r="J69" i="9"/>
  <c r="I69" i="9"/>
  <c r="H69" i="9"/>
  <c r="G69" i="9"/>
  <c r="F69" i="9"/>
  <c r="E69" i="9"/>
  <c r="D69" i="9"/>
  <c r="S68" i="9"/>
  <c r="R68" i="9"/>
  <c r="Q68" i="9"/>
  <c r="P68" i="9"/>
  <c r="O68" i="9"/>
  <c r="N68" i="9"/>
  <c r="M68" i="9"/>
  <c r="L68" i="9"/>
  <c r="K68" i="9"/>
  <c r="J68" i="9"/>
  <c r="I68" i="9"/>
  <c r="H68" i="9"/>
  <c r="G68" i="9"/>
  <c r="F68" i="9"/>
  <c r="E68" i="9"/>
  <c r="D68" i="9"/>
  <c r="S67" i="9"/>
  <c r="R67" i="9"/>
  <c r="Q67" i="9"/>
  <c r="P67" i="9"/>
  <c r="O67" i="9"/>
  <c r="N67" i="9"/>
  <c r="M67" i="9"/>
  <c r="L67" i="9"/>
  <c r="K67" i="9"/>
  <c r="J67" i="9"/>
  <c r="I67" i="9"/>
  <c r="H67" i="9"/>
  <c r="G67" i="9"/>
  <c r="F67" i="9"/>
  <c r="E67" i="9"/>
  <c r="D67" i="9"/>
  <c r="S66" i="9"/>
  <c r="R66" i="9"/>
  <c r="Q66" i="9"/>
  <c r="P66" i="9"/>
  <c r="O66" i="9"/>
  <c r="N66" i="9"/>
  <c r="M66" i="9"/>
  <c r="L66" i="9"/>
  <c r="K66" i="9"/>
  <c r="J66" i="9"/>
  <c r="I66" i="9"/>
  <c r="H66" i="9"/>
  <c r="G66" i="9"/>
  <c r="F66" i="9"/>
  <c r="E66" i="9"/>
  <c r="D66" i="9"/>
  <c r="S65" i="9"/>
  <c r="R65" i="9"/>
  <c r="Q65" i="9"/>
  <c r="P65" i="9"/>
  <c r="O65" i="9"/>
  <c r="N65" i="9"/>
  <c r="M65" i="9"/>
  <c r="L65" i="9"/>
  <c r="K65" i="9"/>
  <c r="J65" i="9"/>
  <c r="I65" i="9"/>
  <c r="H65" i="9"/>
  <c r="G65" i="9"/>
  <c r="F65" i="9"/>
  <c r="E65" i="9"/>
  <c r="D65" i="9"/>
  <c r="S64" i="9"/>
  <c r="R64" i="9"/>
  <c r="Q64" i="9"/>
  <c r="P64" i="9"/>
  <c r="O64" i="9"/>
  <c r="N64" i="9"/>
  <c r="M64" i="9"/>
  <c r="L64" i="9"/>
  <c r="K64" i="9"/>
  <c r="J64" i="9"/>
  <c r="I64" i="9"/>
  <c r="H64" i="9"/>
  <c r="G64" i="9"/>
  <c r="F64" i="9"/>
  <c r="E64" i="9"/>
  <c r="D64" i="9"/>
  <c r="S63" i="9"/>
  <c r="R63" i="9"/>
  <c r="Q63" i="9"/>
  <c r="P63" i="9"/>
  <c r="O63" i="9"/>
  <c r="N63" i="9"/>
  <c r="M63" i="9"/>
  <c r="L63" i="9"/>
  <c r="K63" i="9"/>
  <c r="J63" i="9"/>
  <c r="I63" i="9"/>
  <c r="H63" i="9"/>
  <c r="G63" i="9"/>
  <c r="F63" i="9"/>
  <c r="E63" i="9"/>
  <c r="D63" i="9"/>
  <c r="S62" i="9"/>
  <c r="R62" i="9"/>
  <c r="Q62" i="9"/>
  <c r="P62" i="9"/>
  <c r="O62" i="9"/>
  <c r="N62" i="9"/>
  <c r="M62" i="9"/>
  <c r="L62" i="9"/>
  <c r="K62" i="9"/>
  <c r="J62" i="9"/>
  <c r="I62" i="9"/>
  <c r="H62" i="9"/>
  <c r="G62" i="9"/>
  <c r="F62" i="9"/>
  <c r="E62" i="9"/>
  <c r="D62" i="9"/>
  <c r="S61" i="9"/>
  <c r="R61" i="9"/>
  <c r="Q61" i="9"/>
  <c r="P61" i="9"/>
  <c r="O61" i="9"/>
  <c r="N61" i="9"/>
  <c r="M61" i="9"/>
  <c r="L61" i="9"/>
  <c r="K61" i="9"/>
  <c r="J61" i="9"/>
  <c r="I61" i="9"/>
  <c r="H61" i="9"/>
  <c r="G61" i="9"/>
  <c r="F61" i="9"/>
  <c r="E61" i="9"/>
  <c r="D61" i="9"/>
  <c r="R60" i="9"/>
  <c r="Q60" i="9"/>
  <c r="P60" i="9"/>
  <c r="N60" i="9"/>
  <c r="M60" i="9"/>
  <c r="L60" i="9"/>
  <c r="J60" i="9"/>
  <c r="I60" i="9"/>
  <c r="H60" i="9"/>
  <c r="F60" i="9"/>
  <c r="E60" i="9"/>
  <c r="D60" i="9"/>
  <c r="R98" i="9"/>
  <c r="E10" i="9"/>
  <c r="T106" i="8"/>
  <c r="S106" i="8"/>
  <c r="R106" i="8"/>
  <c r="Q106" i="8"/>
  <c r="P106" i="8"/>
  <c r="O106" i="8"/>
  <c r="N106" i="8"/>
  <c r="T105" i="8"/>
  <c r="S105" i="8"/>
  <c r="R105" i="8"/>
  <c r="Q105" i="8"/>
  <c r="P105" i="8"/>
  <c r="O105" i="8"/>
  <c r="N105" i="8"/>
  <c r="T103" i="8"/>
  <c r="S103" i="8"/>
  <c r="R103" i="8"/>
  <c r="Q103" i="8"/>
  <c r="P103" i="8"/>
  <c r="O103" i="8"/>
  <c r="N103" i="8"/>
  <c r="T102" i="8"/>
  <c r="S102" i="8"/>
  <c r="R102" i="8"/>
  <c r="Q102" i="8"/>
  <c r="P102" i="8"/>
  <c r="O102" i="8"/>
  <c r="N102" i="8"/>
  <c r="T101" i="8"/>
  <c r="S101" i="8"/>
  <c r="R101" i="8"/>
  <c r="Q101" i="8"/>
  <c r="P101" i="8"/>
  <c r="O101" i="8"/>
  <c r="N101" i="8"/>
  <c r="T100" i="8"/>
  <c r="S100" i="8"/>
  <c r="R100" i="8"/>
  <c r="Q100" i="8"/>
  <c r="P100" i="8"/>
  <c r="O100" i="8"/>
  <c r="N100" i="8"/>
  <c r="T99" i="8"/>
  <c r="S99" i="8"/>
  <c r="R99" i="8"/>
  <c r="Q99" i="8"/>
  <c r="P99" i="8"/>
  <c r="O99" i="8"/>
  <c r="N99" i="8"/>
  <c r="T98" i="8"/>
  <c r="S98" i="8"/>
  <c r="R98" i="8"/>
  <c r="Q98" i="8"/>
  <c r="P98" i="8"/>
  <c r="O98" i="8"/>
  <c r="N98" i="8"/>
  <c r="T97" i="8"/>
  <c r="S97" i="8"/>
  <c r="R97" i="8"/>
  <c r="Q97" i="8"/>
  <c r="P97" i="8"/>
  <c r="O97" i="8"/>
  <c r="N97" i="8"/>
  <c r="T96" i="8"/>
  <c r="S96" i="8"/>
  <c r="R96" i="8"/>
  <c r="Q96" i="8"/>
  <c r="P96" i="8"/>
  <c r="O96" i="8"/>
  <c r="N96" i="8"/>
  <c r="T95" i="8"/>
  <c r="S95" i="8"/>
  <c r="R95" i="8"/>
  <c r="Q95" i="8"/>
  <c r="P95" i="8"/>
  <c r="O95" i="8"/>
  <c r="N95" i="8"/>
  <c r="T94" i="8"/>
  <c r="S94" i="8"/>
  <c r="R94" i="8"/>
  <c r="Q94" i="8"/>
  <c r="P94" i="8"/>
  <c r="O94" i="8"/>
  <c r="N94" i="8"/>
  <c r="Q93" i="8"/>
  <c r="P93" i="8"/>
  <c r="O93" i="8"/>
  <c r="I106" i="8"/>
  <c r="H106" i="8"/>
  <c r="I105" i="8"/>
  <c r="H105" i="8"/>
  <c r="I103" i="8"/>
  <c r="H103" i="8"/>
  <c r="I102" i="8"/>
  <c r="H102" i="8"/>
  <c r="I101" i="8"/>
  <c r="H101" i="8"/>
  <c r="I100" i="8"/>
  <c r="H100" i="8"/>
  <c r="I99" i="8"/>
  <c r="H99" i="8"/>
  <c r="I98" i="8"/>
  <c r="H98" i="8"/>
  <c r="I97" i="8"/>
  <c r="H97" i="8"/>
  <c r="I96" i="8"/>
  <c r="H96" i="8"/>
  <c r="I95" i="8"/>
  <c r="H95" i="8"/>
  <c r="I94" i="8"/>
  <c r="H94" i="8"/>
  <c r="AM79" i="8"/>
  <c r="AL79" i="8"/>
  <c r="AK79" i="8"/>
  <c r="AJ79" i="8"/>
  <c r="AI79" i="8"/>
  <c r="AH79" i="8"/>
  <c r="AG79" i="8"/>
  <c r="AF79" i="8"/>
  <c r="AE79" i="8"/>
  <c r="AD79" i="8"/>
  <c r="AC79" i="8"/>
  <c r="AB79" i="8"/>
  <c r="W79" i="8"/>
  <c r="V79" i="8"/>
  <c r="U79" i="8"/>
  <c r="T79" i="8"/>
  <c r="S79" i="8"/>
  <c r="R79" i="8"/>
  <c r="Q79" i="8"/>
  <c r="P79" i="8"/>
  <c r="K79" i="8"/>
  <c r="J79" i="8"/>
  <c r="I79" i="8"/>
  <c r="H79" i="8"/>
  <c r="AM78" i="8"/>
  <c r="AL78" i="8"/>
  <c r="AK78" i="8"/>
  <c r="AJ78" i="8"/>
  <c r="AI78" i="8"/>
  <c r="AH78" i="8"/>
  <c r="AG78" i="8"/>
  <c r="AF78" i="8"/>
  <c r="AA78" i="8"/>
  <c r="Z78" i="8"/>
  <c r="Y78" i="8"/>
  <c r="X78" i="8"/>
  <c r="W78" i="8"/>
  <c r="V78" i="8"/>
  <c r="U78" i="8"/>
  <c r="T78" i="8"/>
  <c r="O78" i="8"/>
  <c r="N78" i="8"/>
  <c r="M78" i="8"/>
  <c r="L78" i="8"/>
  <c r="K78" i="8"/>
  <c r="J78" i="8"/>
  <c r="I78" i="8"/>
  <c r="H78" i="8"/>
  <c r="G78" i="8"/>
  <c r="F78" i="8"/>
  <c r="E78" i="8"/>
  <c r="D78" i="8"/>
  <c r="AM76" i="8"/>
  <c r="AL76" i="8"/>
  <c r="AK76" i="8"/>
  <c r="AJ76" i="8"/>
  <c r="AI76" i="8"/>
  <c r="AH76" i="8"/>
  <c r="AG76" i="8"/>
  <c r="AF76" i="8"/>
  <c r="AA76" i="8"/>
  <c r="Z76" i="8"/>
  <c r="Y76" i="8"/>
  <c r="X76" i="8"/>
  <c r="W76" i="8"/>
  <c r="V76" i="8"/>
  <c r="U76" i="8"/>
  <c r="T76" i="8"/>
  <c r="O76" i="8"/>
  <c r="N76" i="8"/>
  <c r="M76" i="8"/>
  <c r="L76" i="8"/>
  <c r="K76" i="8"/>
  <c r="J76" i="8"/>
  <c r="I76" i="8"/>
  <c r="H76" i="8"/>
  <c r="G76" i="8"/>
  <c r="F76" i="8"/>
  <c r="E76" i="8"/>
  <c r="D76" i="8"/>
  <c r="AM75" i="8"/>
  <c r="AL75" i="8"/>
  <c r="AK75" i="8"/>
  <c r="AJ75" i="8"/>
  <c r="AI75" i="8"/>
  <c r="AH75" i="8"/>
  <c r="AG75" i="8"/>
  <c r="AF75" i="8"/>
  <c r="AA75" i="8"/>
  <c r="Z75" i="8"/>
  <c r="Y75" i="8"/>
  <c r="X75" i="8"/>
  <c r="W75" i="8"/>
  <c r="V75" i="8"/>
  <c r="U75" i="8"/>
  <c r="T75" i="8"/>
  <c r="O75" i="8"/>
  <c r="N75" i="8"/>
  <c r="M75" i="8"/>
  <c r="L75" i="8"/>
  <c r="K75" i="8"/>
  <c r="J75" i="8"/>
  <c r="I75" i="8"/>
  <c r="H75" i="8"/>
  <c r="G75" i="8"/>
  <c r="F75" i="8"/>
  <c r="E75" i="8"/>
  <c r="D75" i="8"/>
  <c r="AM74" i="8"/>
  <c r="AL74" i="8"/>
  <c r="AK74" i="8"/>
  <c r="AJ74" i="8"/>
  <c r="AI74" i="8"/>
  <c r="AH74" i="8"/>
  <c r="AG74" i="8"/>
  <c r="AF74" i="8"/>
  <c r="AA74" i="8"/>
  <c r="Z74" i="8"/>
  <c r="Y74" i="8"/>
  <c r="X74" i="8"/>
  <c r="W74" i="8"/>
  <c r="V74" i="8"/>
  <c r="U74" i="8"/>
  <c r="T74" i="8"/>
  <c r="O74" i="8"/>
  <c r="N74" i="8"/>
  <c r="M74" i="8"/>
  <c r="L74" i="8"/>
  <c r="K74" i="8"/>
  <c r="J74" i="8"/>
  <c r="I74" i="8"/>
  <c r="H74" i="8"/>
  <c r="G74" i="8"/>
  <c r="F74" i="8"/>
  <c r="E74" i="8"/>
  <c r="D74" i="8"/>
  <c r="AM73" i="8"/>
  <c r="AL73" i="8"/>
  <c r="AK73" i="8"/>
  <c r="AJ73" i="8"/>
  <c r="AI73" i="8"/>
  <c r="AH73" i="8"/>
  <c r="AG73" i="8"/>
  <c r="AF73" i="8"/>
  <c r="AA73" i="8"/>
  <c r="Z73" i="8"/>
  <c r="Y73" i="8"/>
  <c r="X73" i="8"/>
  <c r="W73" i="8"/>
  <c r="V73" i="8"/>
  <c r="U73" i="8"/>
  <c r="T73" i="8"/>
  <c r="O73" i="8"/>
  <c r="N73" i="8"/>
  <c r="M73" i="8"/>
  <c r="L73" i="8"/>
  <c r="K73" i="8"/>
  <c r="J73" i="8"/>
  <c r="I73" i="8"/>
  <c r="H73" i="8"/>
  <c r="G73" i="8"/>
  <c r="F73" i="8"/>
  <c r="E73" i="8"/>
  <c r="D73" i="8"/>
  <c r="AM72" i="8"/>
  <c r="AL72" i="8"/>
  <c r="AK72" i="8"/>
  <c r="AJ72" i="8"/>
  <c r="AI72" i="8"/>
  <c r="AH72" i="8"/>
  <c r="AG72" i="8"/>
  <c r="AF72" i="8"/>
  <c r="AA72" i="8"/>
  <c r="Z72" i="8"/>
  <c r="Y72" i="8"/>
  <c r="X72" i="8"/>
  <c r="W72" i="8"/>
  <c r="V72" i="8"/>
  <c r="U72" i="8"/>
  <c r="T72" i="8"/>
  <c r="O72" i="8"/>
  <c r="N72" i="8"/>
  <c r="M72" i="8"/>
  <c r="L72" i="8"/>
  <c r="K72" i="8"/>
  <c r="J72" i="8"/>
  <c r="I72" i="8"/>
  <c r="H72" i="8"/>
  <c r="G72" i="8"/>
  <c r="F72" i="8"/>
  <c r="E72" i="8"/>
  <c r="D72" i="8"/>
  <c r="AM71" i="8"/>
  <c r="AL71" i="8"/>
  <c r="AK71" i="8"/>
  <c r="AJ71" i="8"/>
  <c r="AI71" i="8"/>
  <c r="AH71" i="8"/>
  <c r="AG71" i="8"/>
  <c r="AF71" i="8"/>
  <c r="AA71" i="8"/>
  <c r="Z71" i="8"/>
  <c r="Y71" i="8"/>
  <c r="X71" i="8"/>
  <c r="W71" i="8"/>
  <c r="V71" i="8"/>
  <c r="U71" i="8"/>
  <c r="T71" i="8"/>
  <c r="O71" i="8"/>
  <c r="N71" i="8"/>
  <c r="M71" i="8"/>
  <c r="L71" i="8"/>
  <c r="K71" i="8"/>
  <c r="J71" i="8"/>
  <c r="I71" i="8"/>
  <c r="H71" i="8"/>
  <c r="G71" i="8"/>
  <c r="F71" i="8"/>
  <c r="E71" i="8"/>
  <c r="D71" i="8"/>
  <c r="AM70" i="8"/>
  <c r="AL70" i="8"/>
  <c r="AK70" i="8"/>
  <c r="AJ70" i="8"/>
  <c r="AI70" i="8"/>
  <c r="AH70" i="8"/>
  <c r="AG70" i="8"/>
  <c r="AF70" i="8"/>
  <c r="AA70" i="8"/>
  <c r="Z70" i="8"/>
  <c r="Y70" i="8"/>
  <c r="X70" i="8"/>
  <c r="W70" i="8"/>
  <c r="V70" i="8"/>
  <c r="U70" i="8"/>
  <c r="T70" i="8"/>
  <c r="O70" i="8"/>
  <c r="N70" i="8"/>
  <c r="M70" i="8"/>
  <c r="L70" i="8"/>
  <c r="K70" i="8"/>
  <c r="J70" i="8"/>
  <c r="I70" i="8"/>
  <c r="H70" i="8"/>
  <c r="G70" i="8"/>
  <c r="F70" i="8"/>
  <c r="E70" i="8"/>
  <c r="D70" i="8"/>
  <c r="AM69" i="8"/>
  <c r="AL69" i="8"/>
  <c r="AK69" i="8"/>
  <c r="AJ69" i="8"/>
  <c r="AI69" i="8"/>
  <c r="AH69" i="8"/>
  <c r="AG69" i="8"/>
  <c r="AF69" i="8"/>
  <c r="AA69" i="8"/>
  <c r="Z69" i="8"/>
  <c r="Y69" i="8"/>
  <c r="X69" i="8"/>
  <c r="W69" i="8"/>
  <c r="V69" i="8"/>
  <c r="U69" i="8"/>
  <c r="T69" i="8"/>
  <c r="O69" i="8"/>
  <c r="N69" i="8"/>
  <c r="M69" i="8"/>
  <c r="L69" i="8"/>
  <c r="K69" i="8"/>
  <c r="J69" i="8"/>
  <c r="I69" i="8"/>
  <c r="H69" i="8"/>
  <c r="G69" i="8"/>
  <c r="F69" i="8"/>
  <c r="E69" i="8"/>
  <c r="D69" i="8"/>
  <c r="AM68" i="8"/>
  <c r="AL68" i="8"/>
  <c r="AK68" i="8"/>
  <c r="AJ68" i="8"/>
  <c r="AI68" i="8"/>
  <c r="AH68" i="8"/>
  <c r="AG68" i="8"/>
  <c r="AF68" i="8"/>
  <c r="AA68" i="8"/>
  <c r="Z68" i="8"/>
  <c r="Y68" i="8"/>
  <c r="X68" i="8"/>
  <c r="W68" i="8"/>
  <c r="V68" i="8"/>
  <c r="U68" i="8"/>
  <c r="T68" i="8"/>
  <c r="O68" i="8"/>
  <c r="N68" i="8"/>
  <c r="M68" i="8"/>
  <c r="L68" i="8"/>
  <c r="K68" i="8"/>
  <c r="J68" i="8"/>
  <c r="I68" i="8"/>
  <c r="H68" i="8"/>
  <c r="G68" i="8"/>
  <c r="F68" i="8"/>
  <c r="E68" i="8"/>
  <c r="D68" i="8"/>
  <c r="AM67" i="8"/>
  <c r="AL67" i="8"/>
  <c r="AK67" i="8"/>
  <c r="AJ67" i="8"/>
  <c r="AI67" i="8"/>
  <c r="AH67" i="8"/>
  <c r="AG67" i="8"/>
  <c r="AF67" i="8"/>
  <c r="AA67" i="8"/>
  <c r="Z67" i="8"/>
  <c r="Y67" i="8"/>
  <c r="X67" i="8"/>
  <c r="W67" i="8"/>
  <c r="V67" i="8"/>
  <c r="U67" i="8"/>
  <c r="T67" i="8"/>
  <c r="O67" i="8"/>
  <c r="N67" i="8"/>
  <c r="M67" i="8"/>
  <c r="L67" i="8"/>
  <c r="K67" i="8"/>
  <c r="J67" i="8"/>
  <c r="I67" i="8"/>
  <c r="H67" i="8"/>
  <c r="G67" i="8"/>
  <c r="F67" i="8"/>
  <c r="E67" i="8"/>
  <c r="D67" i="8"/>
  <c r="AL66" i="8"/>
  <c r="AK66" i="8"/>
  <c r="AJ66" i="8"/>
  <c r="AH66" i="8"/>
  <c r="AG66" i="8"/>
  <c r="AF66" i="8"/>
  <c r="Y66" i="8"/>
  <c r="X66" i="8"/>
  <c r="V66" i="8"/>
  <c r="U66" i="8"/>
  <c r="T66" i="8"/>
  <c r="M66" i="8"/>
  <c r="L66" i="8"/>
  <c r="J66" i="8"/>
  <c r="I66" i="8"/>
  <c r="H66" i="8"/>
  <c r="E66" i="8"/>
  <c r="P98" i="9" l="1"/>
  <c r="R95" i="9"/>
  <c r="R87" i="9"/>
  <c r="R89" i="9"/>
  <c r="S97" i="9"/>
  <c r="R88" i="9"/>
  <c r="R90" i="9"/>
  <c r="R92" i="9"/>
  <c r="R94" i="9"/>
  <c r="R97" i="9"/>
  <c r="R91" i="9"/>
  <c r="R93" i="9"/>
  <c r="N99" i="9"/>
  <c r="S98" i="9"/>
  <c r="H99" i="9"/>
  <c r="P93" i="9"/>
  <c r="P95" i="9"/>
  <c r="V70" i="9"/>
  <c r="V72" i="9"/>
  <c r="Q98" i="9"/>
  <c r="Q74" i="9"/>
  <c r="P74" i="9"/>
  <c r="H74" i="9"/>
  <c r="E74" i="9"/>
  <c r="R74" i="9"/>
  <c r="I74" i="9"/>
  <c r="L74" i="9"/>
  <c r="N74" i="9"/>
  <c r="F74" i="9"/>
  <c r="J74" i="9"/>
  <c r="V66" i="9"/>
  <c r="V68" i="9"/>
  <c r="V69" i="9"/>
  <c r="V73" i="9"/>
  <c r="M74" i="9"/>
  <c r="S89" i="9"/>
  <c r="W73" i="9"/>
  <c r="S91" i="9"/>
  <c r="S93" i="9"/>
  <c r="S95" i="9"/>
  <c r="W67" i="9"/>
  <c r="W68" i="9"/>
  <c r="W69" i="9"/>
  <c r="W70" i="9"/>
  <c r="W72" i="9"/>
  <c r="S87" i="9"/>
  <c r="S88" i="9"/>
  <c r="S90" i="9"/>
  <c r="S92" i="9"/>
  <c r="S94" i="9"/>
  <c r="U72" i="9"/>
  <c r="Q90" i="9"/>
  <c r="Q92" i="9"/>
  <c r="Q93" i="9"/>
  <c r="Q94" i="9"/>
  <c r="Q95" i="9"/>
  <c r="Q97" i="9"/>
  <c r="U69" i="9"/>
  <c r="P86" i="9"/>
  <c r="T68" i="9"/>
  <c r="T69" i="9"/>
  <c r="T70" i="9"/>
  <c r="T72" i="9"/>
  <c r="T73" i="9"/>
  <c r="P87" i="9"/>
  <c r="P88" i="9"/>
  <c r="P89" i="9"/>
  <c r="P90" i="9"/>
  <c r="P91" i="9"/>
  <c r="P92" i="9"/>
  <c r="P94" i="9"/>
  <c r="P97" i="9"/>
  <c r="U68" i="9"/>
  <c r="U70" i="9"/>
  <c r="U73" i="9"/>
  <c r="W63" i="9"/>
  <c r="W65" i="9"/>
  <c r="W66" i="9"/>
  <c r="T66" i="9"/>
  <c r="U62" i="9"/>
  <c r="U63" i="9"/>
  <c r="U64" i="9"/>
  <c r="U65" i="9"/>
  <c r="U66" i="9"/>
  <c r="U67" i="9"/>
  <c r="T62" i="9"/>
  <c r="T65" i="9"/>
  <c r="T67" i="9"/>
  <c r="V62" i="9"/>
  <c r="T60" i="9"/>
  <c r="T61" i="9"/>
  <c r="T63" i="9"/>
  <c r="T64" i="9"/>
  <c r="V61" i="9"/>
  <c r="V63" i="9"/>
  <c r="V64" i="9"/>
  <c r="V65" i="9"/>
  <c r="V67" i="9"/>
  <c r="M99" i="9"/>
  <c r="W61" i="9"/>
  <c r="W62" i="9"/>
  <c r="W64" i="9"/>
  <c r="S86" i="9"/>
  <c r="J99" i="9"/>
  <c r="R86" i="9"/>
  <c r="P85" i="9"/>
  <c r="L99" i="9"/>
  <c r="U61" i="9"/>
  <c r="Q85" i="9"/>
  <c r="Q86" i="9"/>
  <c r="Q87" i="9"/>
  <c r="Q88" i="9"/>
  <c r="Q89" i="9"/>
  <c r="Q91" i="9"/>
  <c r="I99" i="9"/>
  <c r="R85" i="9"/>
  <c r="D99" i="9"/>
  <c r="U60" i="9"/>
  <c r="E99" i="9"/>
  <c r="F99" i="9"/>
  <c r="V60" i="9"/>
  <c r="D74" i="9"/>
  <c r="Y106" i="8"/>
  <c r="X106" i="8"/>
  <c r="W106" i="8"/>
  <c r="V106" i="8"/>
  <c r="Y105" i="8"/>
  <c r="X105" i="8"/>
  <c r="W105" i="8"/>
  <c r="V105" i="8"/>
  <c r="Y103" i="8"/>
  <c r="X103" i="8"/>
  <c r="W103" i="8"/>
  <c r="V103" i="8"/>
  <c r="Y102" i="8"/>
  <c r="X102" i="8"/>
  <c r="W102" i="8"/>
  <c r="V102" i="8"/>
  <c r="Y101" i="8"/>
  <c r="X101" i="8"/>
  <c r="W101" i="8"/>
  <c r="V101" i="8"/>
  <c r="Y100" i="8"/>
  <c r="X100" i="8"/>
  <c r="W100" i="8"/>
  <c r="V100" i="8"/>
  <c r="Y99" i="8"/>
  <c r="X99" i="8"/>
  <c r="W99" i="8"/>
  <c r="V99" i="8"/>
  <c r="Y98" i="8"/>
  <c r="X98" i="8"/>
  <c r="W98" i="8"/>
  <c r="V98" i="8"/>
  <c r="Y97" i="8"/>
  <c r="X97" i="8"/>
  <c r="W97" i="8"/>
  <c r="V97" i="8"/>
  <c r="Y96" i="8"/>
  <c r="X96" i="8"/>
  <c r="W96" i="8"/>
  <c r="V96" i="8"/>
  <c r="Y95" i="8"/>
  <c r="X95" i="8"/>
  <c r="W95" i="8"/>
  <c r="V95" i="8"/>
  <c r="Y94" i="8"/>
  <c r="X94" i="8"/>
  <c r="W94" i="8"/>
  <c r="V94" i="8"/>
  <c r="AE80" i="8"/>
  <c r="AD80" i="8"/>
  <c r="AC80" i="8"/>
  <c r="AB80" i="8"/>
  <c r="S80" i="8"/>
  <c r="R80" i="8"/>
  <c r="Q80" i="8"/>
  <c r="P80" i="8"/>
  <c r="G106" i="8"/>
  <c r="F106" i="8"/>
  <c r="E106" i="8"/>
  <c r="D106" i="8"/>
  <c r="G105" i="8"/>
  <c r="F105" i="8"/>
  <c r="E105" i="8"/>
  <c r="D105" i="8"/>
  <c r="G103" i="8"/>
  <c r="F103" i="8"/>
  <c r="E103" i="8"/>
  <c r="D103" i="8"/>
  <c r="G102" i="8"/>
  <c r="F102" i="8"/>
  <c r="E102" i="8"/>
  <c r="D102" i="8"/>
  <c r="G101" i="8"/>
  <c r="F101" i="8"/>
  <c r="E101" i="8"/>
  <c r="D101" i="8"/>
  <c r="G100" i="8"/>
  <c r="F100" i="8"/>
  <c r="E100" i="8"/>
  <c r="D100" i="8"/>
  <c r="G99" i="8"/>
  <c r="F99" i="8"/>
  <c r="E99" i="8"/>
  <c r="D99" i="8"/>
  <c r="G98" i="8"/>
  <c r="F98" i="8"/>
  <c r="E98" i="8"/>
  <c r="D98" i="8"/>
  <c r="G97" i="8"/>
  <c r="F97" i="8"/>
  <c r="E97" i="8"/>
  <c r="D97" i="8"/>
  <c r="G96" i="8"/>
  <c r="F96" i="8"/>
  <c r="E96" i="8"/>
  <c r="D96" i="8"/>
  <c r="G95" i="8"/>
  <c r="F95" i="8"/>
  <c r="E95" i="8"/>
  <c r="D95" i="8"/>
  <c r="G94" i="8"/>
  <c r="F94" i="8"/>
  <c r="E94" i="8"/>
  <c r="D94" i="8"/>
  <c r="AL80" i="8"/>
  <c r="AK80" i="8"/>
  <c r="AJ80" i="8"/>
  <c r="AH80" i="8"/>
  <c r="AG80" i="8"/>
  <c r="AF80" i="8"/>
  <c r="Y80" i="8"/>
  <c r="X80" i="8"/>
  <c r="V80" i="8"/>
  <c r="U80" i="8"/>
  <c r="T80" i="8"/>
  <c r="M80" i="8"/>
  <c r="L80" i="8"/>
  <c r="J80" i="8"/>
  <c r="I80" i="8"/>
  <c r="H80" i="8"/>
  <c r="E93" i="8"/>
  <c r="P99" i="9" l="1"/>
  <c r="T74" i="9"/>
  <c r="V74" i="9"/>
  <c r="R99" i="9"/>
  <c r="U74" i="9"/>
  <c r="E107" i="8"/>
  <c r="Q99" i="9"/>
  <c r="AB93" i="8"/>
  <c r="E80" i="8"/>
  <c r="O107" i="8"/>
  <c r="P107" i="8"/>
  <c r="Q107" i="8"/>
  <c r="T51" i="8"/>
  <c r="T49" i="8"/>
  <c r="T48" i="8"/>
  <c r="T47" i="8"/>
  <c r="T46" i="8"/>
  <c r="T45" i="8"/>
  <c r="T44" i="8"/>
  <c r="T43" i="8"/>
  <c r="T42" i="8"/>
  <c r="T41" i="8"/>
  <c r="T40" i="8"/>
  <c r="H51" i="8"/>
  <c r="H49" i="8"/>
  <c r="H48" i="8"/>
  <c r="H47" i="8"/>
  <c r="H46" i="8"/>
  <c r="H45" i="8"/>
  <c r="H44" i="8"/>
  <c r="H43" i="8"/>
  <c r="H41" i="8"/>
  <c r="H40" i="8"/>
  <c r="S51" i="8"/>
  <c r="S49" i="8"/>
  <c r="S48" i="8"/>
  <c r="S47" i="8"/>
  <c r="S46" i="8"/>
  <c r="S45" i="8"/>
  <c r="S44" i="8"/>
  <c r="S43" i="8"/>
  <c r="S42" i="8"/>
  <c r="S41" i="8"/>
  <c r="S40" i="8"/>
  <c r="AD104" i="8" l="1"/>
  <c r="J12" i="8"/>
  <c r="G17" i="1" l="1"/>
  <c r="N48" i="9" l="1"/>
  <c r="M48" i="9"/>
  <c r="O47" i="9"/>
  <c r="N47" i="9"/>
  <c r="M47" i="9"/>
  <c r="O45" i="9"/>
  <c r="N45" i="9"/>
  <c r="M45" i="9"/>
  <c r="O44" i="9"/>
  <c r="N44" i="9"/>
  <c r="M44" i="9"/>
  <c r="O43" i="9"/>
  <c r="N43" i="9"/>
  <c r="M43" i="9"/>
  <c r="O42" i="9"/>
  <c r="N42" i="9"/>
  <c r="M42" i="9"/>
  <c r="O41" i="9"/>
  <c r="N41" i="9"/>
  <c r="M41" i="9"/>
  <c r="O40" i="9"/>
  <c r="N40" i="9"/>
  <c r="M40" i="9"/>
  <c r="O39" i="9"/>
  <c r="N39" i="9"/>
  <c r="M39" i="9"/>
  <c r="N38" i="9"/>
  <c r="M38" i="9"/>
  <c r="O37" i="9"/>
  <c r="N37" i="9"/>
  <c r="M37" i="9"/>
  <c r="O36" i="9"/>
  <c r="N36" i="9"/>
  <c r="M36" i="9"/>
  <c r="N35" i="9"/>
  <c r="M35" i="9"/>
  <c r="J48" i="9"/>
  <c r="I48" i="9"/>
  <c r="K47" i="9"/>
  <c r="J47" i="9"/>
  <c r="I47" i="9"/>
  <c r="K45" i="9"/>
  <c r="J45" i="9"/>
  <c r="I45" i="9"/>
  <c r="K44" i="9"/>
  <c r="J44" i="9"/>
  <c r="I44" i="9"/>
  <c r="K43" i="9"/>
  <c r="J43" i="9"/>
  <c r="I43" i="9"/>
  <c r="K42" i="9"/>
  <c r="J42" i="9"/>
  <c r="I42" i="9"/>
  <c r="K41" i="9"/>
  <c r="J41" i="9"/>
  <c r="I41" i="9"/>
  <c r="K40" i="9"/>
  <c r="J40" i="9"/>
  <c r="I40" i="9"/>
  <c r="K39" i="9"/>
  <c r="J39" i="9"/>
  <c r="I39" i="9"/>
  <c r="J38" i="9"/>
  <c r="I38" i="9"/>
  <c r="K37" i="9"/>
  <c r="J37" i="9"/>
  <c r="I37" i="9"/>
  <c r="K36" i="9"/>
  <c r="J36" i="9"/>
  <c r="I36" i="9"/>
  <c r="J35" i="9"/>
  <c r="I35" i="9"/>
  <c r="F48" i="9"/>
  <c r="E48" i="9"/>
  <c r="G47" i="9"/>
  <c r="F47" i="9"/>
  <c r="E47" i="9"/>
  <c r="G45" i="9"/>
  <c r="F45" i="9"/>
  <c r="E45" i="9"/>
  <c r="G44" i="9"/>
  <c r="F44" i="9"/>
  <c r="E44" i="9"/>
  <c r="G43" i="9"/>
  <c r="F43" i="9"/>
  <c r="E43" i="9"/>
  <c r="G42" i="9"/>
  <c r="F42" i="9"/>
  <c r="E42" i="9"/>
  <c r="G41" i="9"/>
  <c r="F41" i="9"/>
  <c r="E41" i="9"/>
  <c r="G40" i="9"/>
  <c r="F40" i="9"/>
  <c r="E40" i="9"/>
  <c r="G39" i="9"/>
  <c r="F39" i="9"/>
  <c r="E39" i="9"/>
  <c r="F38" i="9"/>
  <c r="E38" i="9"/>
  <c r="G37" i="9"/>
  <c r="F37" i="9"/>
  <c r="E37" i="9"/>
  <c r="G36" i="9"/>
  <c r="F36" i="9"/>
  <c r="E36" i="9"/>
  <c r="F35" i="9"/>
  <c r="E35" i="9"/>
  <c r="R23" i="9"/>
  <c r="Q23" i="9"/>
  <c r="S22" i="9"/>
  <c r="R22" i="9"/>
  <c r="Q22" i="9"/>
  <c r="S20" i="9"/>
  <c r="R20" i="9"/>
  <c r="Q20" i="9"/>
  <c r="S19" i="9"/>
  <c r="R19" i="9"/>
  <c r="Q19" i="9"/>
  <c r="S18" i="9"/>
  <c r="R18" i="9"/>
  <c r="Q18" i="9"/>
  <c r="S17" i="9"/>
  <c r="R17" i="9"/>
  <c r="Q17" i="9"/>
  <c r="S16" i="9"/>
  <c r="R16" i="9"/>
  <c r="Q16" i="9"/>
  <c r="S15" i="9"/>
  <c r="R15" i="9"/>
  <c r="Q15" i="9"/>
  <c r="S14" i="9"/>
  <c r="R14" i="9"/>
  <c r="Q14" i="9"/>
  <c r="R13" i="9"/>
  <c r="Q13" i="9"/>
  <c r="S12" i="9"/>
  <c r="R12" i="9"/>
  <c r="Q12" i="9"/>
  <c r="S11" i="9"/>
  <c r="R11" i="9"/>
  <c r="Q11" i="9"/>
  <c r="R10" i="9"/>
  <c r="Q10" i="9"/>
  <c r="N23" i="9"/>
  <c r="M23" i="9"/>
  <c r="O22" i="9"/>
  <c r="N22" i="9"/>
  <c r="M22" i="9"/>
  <c r="O20" i="9"/>
  <c r="N20" i="9"/>
  <c r="M20" i="9"/>
  <c r="O19" i="9"/>
  <c r="N19" i="9"/>
  <c r="M19" i="9"/>
  <c r="O18" i="9"/>
  <c r="N18" i="9"/>
  <c r="M18" i="9"/>
  <c r="O17" i="9"/>
  <c r="N17" i="9"/>
  <c r="M17" i="9"/>
  <c r="O16" i="9"/>
  <c r="N16" i="9"/>
  <c r="M16" i="9"/>
  <c r="O15" i="9"/>
  <c r="N15" i="9"/>
  <c r="M15" i="9"/>
  <c r="O14" i="9"/>
  <c r="N14" i="9"/>
  <c r="M14" i="9"/>
  <c r="N13" i="9"/>
  <c r="M13" i="9"/>
  <c r="O12" i="9"/>
  <c r="N12" i="9"/>
  <c r="M12" i="9"/>
  <c r="O11" i="9"/>
  <c r="N11" i="9"/>
  <c r="M11" i="9"/>
  <c r="N10" i="9"/>
  <c r="M10" i="9"/>
  <c r="J23" i="9"/>
  <c r="I23" i="9"/>
  <c r="K22" i="9"/>
  <c r="J22" i="9"/>
  <c r="I22" i="9"/>
  <c r="K20" i="9"/>
  <c r="J20" i="9"/>
  <c r="I20" i="9"/>
  <c r="K19" i="9"/>
  <c r="J19" i="9"/>
  <c r="I19" i="9"/>
  <c r="K18" i="9"/>
  <c r="J18" i="9"/>
  <c r="I18" i="9"/>
  <c r="K17" i="9"/>
  <c r="J17" i="9"/>
  <c r="I17" i="9"/>
  <c r="K16" i="9"/>
  <c r="J16" i="9"/>
  <c r="I16" i="9"/>
  <c r="K15" i="9"/>
  <c r="J15" i="9"/>
  <c r="I15" i="9"/>
  <c r="K14" i="9"/>
  <c r="J14" i="9"/>
  <c r="I14" i="9"/>
  <c r="J13" i="9"/>
  <c r="I13" i="9"/>
  <c r="K12" i="9"/>
  <c r="J12" i="9"/>
  <c r="I12" i="9"/>
  <c r="K11" i="9"/>
  <c r="J11" i="9"/>
  <c r="I11" i="9"/>
  <c r="J10" i="9"/>
  <c r="I10" i="9"/>
  <c r="F23" i="9"/>
  <c r="E23" i="9"/>
  <c r="G22" i="9"/>
  <c r="F22" i="9"/>
  <c r="E22" i="9"/>
  <c r="G20" i="9"/>
  <c r="F20" i="9"/>
  <c r="E20" i="9"/>
  <c r="G19" i="9"/>
  <c r="F19" i="9"/>
  <c r="E19" i="9"/>
  <c r="G18" i="9"/>
  <c r="F18" i="9"/>
  <c r="E18" i="9"/>
  <c r="G17" i="9"/>
  <c r="F17" i="9"/>
  <c r="E17" i="9"/>
  <c r="G16" i="9"/>
  <c r="F16" i="9"/>
  <c r="E16" i="9"/>
  <c r="G15" i="9"/>
  <c r="F15" i="9"/>
  <c r="E15" i="9"/>
  <c r="G14" i="9"/>
  <c r="F14" i="9"/>
  <c r="E14" i="9"/>
  <c r="F13" i="9"/>
  <c r="E13" i="9"/>
  <c r="G12" i="9"/>
  <c r="F12" i="9"/>
  <c r="E12" i="9"/>
  <c r="G11" i="9"/>
  <c r="F11" i="9"/>
  <c r="E11" i="9"/>
  <c r="F10" i="9"/>
  <c r="L47" i="9"/>
  <c r="L45" i="9"/>
  <c r="L44" i="9"/>
  <c r="L43" i="9"/>
  <c r="L42" i="9"/>
  <c r="L41" i="9"/>
  <c r="L40" i="9"/>
  <c r="L39" i="9"/>
  <c r="L38" i="9"/>
  <c r="L37" i="9"/>
  <c r="L36" i="9"/>
  <c r="H47" i="9"/>
  <c r="H45" i="9"/>
  <c r="H44" i="9"/>
  <c r="H43" i="9"/>
  <c r="H42" i="9"/>
  <c r="H41" i="9"/>
  <c r="H40" i="9"/>
  <c r="H39" i="9"/>
  <c r="H38" i="9"/>
  <c r="H37" i="9"/>
  <c r="H36" i="9"/>
  <c r="D47" i="9"/>
  <c r="D45" i="9"/>
  <c r="D44" i="9"/>
  <c r="D43" i="9"/>
  <c r="D42" i="9"/>
  <c r="D41" i="9"/>
  <c r="D40" i="9"/>
  <c r="D39" i="9"/>
  <c r="D38" i="9"/>
  <c r="D37" i="9"/>
  <c r="D36" i="9"/>
  <c r="S39" i="9" l="1"/>
  <c r="S43" i="9"/>
  <c r="S37" i="9"/>
  <c r="S36" i="9"/>
  <c r="S42" i="9"/>
  <c r="S41" i="9"/>
  <c r="S45" i="9"/>
  <c r="S40" i="9"/>
  <c r="S47" i="9"/>
  <c r="S44" i="9"/>
  <c r="N49" i="9"/>
  <c r="P22" i="9"/>
  <c r="P20" i="9"/>
  <c r="P19" i="9"/>
  <c r="P18" i="9"/>
  <c r="P17" i="9"/>
  <c r="P16" i="9"/>
  <c r="P15" i="9"/>
  <c r="P14" i="9"/>
  <c r="P13" i="9"/>
  <c r="P12" i="9"/>
  <c r="P11" i="9"/>
  <c r="L22" i="9"/>
  <c r="L20" i="9"/>
  <c r="L19" i="9"/>
  <c r="L18" i="9"/>
  <c r="L17" i="9"/>
  <c r="L16" i="9"/>
  <c r="L15" i="9"/>
  <c r="L14" i="9"/>
  <c r="L13" i="9"/>
  <c r="L12" i="9"/>
  <c r="L11" i="9"/>
  <c r="H22" i="9"/>
  <c r="H20" i="9"/>
  <c r="H19" i="9"/>
  <c r="H18" i="9"/>
  <c r="H17" i="9"/>
  <c r="H16" i="9"/>
  <c r="H15" i="9"/>
  <c r="H14" i="9"/>
  <c r="H13" i="9"/>
  <c r="H12" i="9"/>
  <c r="H11" i="9"/>
  <c r="D13" i="8"/>
  <c r="D14" i="8"/>
  <c r="D16" i="8"/>
  <c r="D17" i="8"/>
  <c r="D18" i="8"/>
  <c r="D19" i="8"/>
  <c r="D20" i="8"/>
  <c r="D21" i="8"/>
  <c r="D22" i="8"/>
  <c r="D24" i="8"/>
  <c r="D22" i="9"/>
  <c r="D20" i="9"/>
  <c r="D19" i="9"/>
  <c r="D18" i="9"/>
  <c r="D17" i="9"/>
  <c r="D16" i="9"/>
  <c r="D15" i="9"/>
  <c r="D14" i="9"/>
  <c r="D12" i="9"/>
  <c r="D11" i="9"/>
  <c r="E12" i="8"/>
  <c r="I51" i="8" l="1"/>
  <c r="I49" i="8"/>
  <c r="I48" i="8"/>
  <c r="I47" i="8"/>
  <c r="I46" i="8"/>
  <c r="I45" i="8"/>
  <c r="I44" i="8"/>
  <c r="I43" i="8"/>
  <c r="I41" i="8"/>
  <c r="AM24" i="8" l="1"/>
  <c r="AL24" i="8"/>
  <c r="AK24" i="8"/>
  <c r="AM22" i="8"/>
  <c r="AL22" i="8"/>
  <c r="AK22" i="8"/>
  <c r="AM21" i="8"/>
  <c r="AL21" i="8"/>
  <c r="AK21" i="8"/>
  <c r="AM20" i="8"/>
  <c r="AL20" i="8"/>
  <c r="AK20" i="8"/>
  <c r="AM19" i="8"/>
  <c r="AL19" i="8"/>
  <c r="AK19" i="8"/>
  <c r="AM18" i="8"/>
  <c r="AL18" i="8"/>
  <c r="AK18" i="8"/>
  <c r="AM17" i="8"/>
  <c r="AL17" i="8"/>
  <c r="AK17" i="8"/>
  <c r="AM16" i="8"/>
  <c r="AL16" i="8"/>
  <c r="AK16" i="8"/>
  <c r="AL15" i="8"/>
  <c r="AK15" i="8"/>
  <c r="AM14" i="8"/>
  <c r="AL14" i="8"/>
  <c r="AK14" i="8"/>
  <c r="AL13" i="8"/>
  <c r="AK13" i="8"/>
  <c r="AH25" i="8"/>
  <c r="AG25" i="8"/>
  <c r="AI24" i="8"/>
  <c r="AH24" i="8"/>
  <c r="AG24" i="8"/>
  <c r="AI22" i="8"/>
  <c r="AH22" i="8"/>
  <c r="AG22" i="8"/>
  <c r="AI21" i="8"/>
  <c r="AH21" i="8"/>
  <c r="AG21" i="8"/>
  <c r="AI20" i="8"/>
  <c r="AH20" i="8"/>
  <c r="AG20" i="8"/>
  <c r="AI19" i="8"/>
  <c r="AH19" i="8"/>
  <c r="AG19" i="8"/>
  <c r="AI18" i="8"/>
  <c r="AH18" i="8"/>
  <c r="AG18" i="8"/>
  <c r="AI17" i="8"/>
  <c r="AH17" i="8"/>
  <c r="AG17" i="8"/>
  <c r="AI16" i="8"/>
  <c r="AH16" i="8"/>
  <c r="AG16" i="8"/>
  <c r="AH15" i="8"/>
  <c r="AG15" i="8"/>
  <c r="AI14" i="8"/>
  <c r="AH14" i="8"/>
  <c r="AG14" i="8"/>
  <c r="AH13" i="8"/>
  <c r="AG13" i="8"/>
  <c r="AH12" i="8"/>
  <c r="AG12" i="8"/>
  <c r="AD25" i="8"/>
  <c r="AC25" i="8"/>
  <c r="AA24" i="8"/>
  <c r="Z24" i="8"/>
  <c r="AA22" i="8"/>
  <c r="Z22" i="8"/>
  <c r="AA21" i="8"/>
  <c r="Z21" i="8"/>
  <c r="AA20" i="8"/>
  <c r="Z20" i="8"/>
  <c r="AA19" i="8"/>
  <c r="Z19" i="8"/>
  <c r="AA18" i="8"/>
  <c r="Z18" i="8"/>
  <c r="AA17" i="8"/>
  <c r="Z17" i="8"/>
  <c r="AA16" i="8"/>
  <c r="Z16" i="8"/>
  <c r="AA14" i="8"/>
  <c r="Z14" i="8"/>
  <c r="Y24" i="8"/>
  <c r="Y22" i="8"/>
  <c r="Y21" i="8"/>
  <c r="Y20" i="8"/>
  <c r="Y19" i="8"/>
  <c r="Y18" i="8"/>
  <c r="Y17" i="8"/>
  <c r="Y16" i="8"/>
  <c r="Y15" i="8"/>
  <c r="Y14" i="8"/>
  <c r="Y13" i="8"/>
  <c r="Y12" i="8"/>
  <c r="W24" i="8" l="1"/>
  <c r="V24" i="8"/>
  <c r="U24" i="8"/>
  <c r="W22" i="8"/>
  <c r="V22" i="8"/>
  <c r="U22" i="8"/>
  <c r="W21" i="8"/>
  <c r="V21" i="8"/>
  <c r="U21" i="8"/>
  <c r="W20" i="8"/>
  <c r="V20" i="8"/>
  <c r="U20" i="8"/>
  <c r="W19" i="8"/>
  <c r="V19" i="8"/>
  <c r="U19" i="8"/>
  <c r="W18" i="8"/>
  <c r="V18" i="8"/>
  <c r="U18" i="8"/>
  <c r="W17" i="8"/>
  <c r="V17" i="8"/>
  <c r="U17" i="8"/>
  <c r="W16" i="8"/>
  <c r="V16" i="8"/>
  <c r="U16" i="8"/>
  <c r="W14" i="8"/>
  <c r="V14" i="8"/>
  <c r="U14" i="8"/>
  <c r="V13" i="8"/>
  <c r="U13" i="8"/>
  <c r="R25" i="8"/>
  <c r="Q25" i="8"/>
  <c r="O24" i="8"/>
  <c r="O22" i="8"/>
  <c r="O21" i="8"/>
  <c r="O20" i="8"/>
  <c r="O19" i="8"/>
  <c r="O18" i="8"/>
  <c r="O17" i="8"/>
  <c r="O16" i="8"/>
  <c r="O14" i="8"/>
  <c r="N24" i="8"/>
  <c r="N22" i="8"/>
  <c r="N21" i="8"/>
  <c r="N20" i="8"/>
  <c r="N19" i="8"/>
  <c r="N18" i="8"/>
  <c r="N17" i="8"/>
  <c r="N16" i="8"/>
  <c r="N14" i="8"/>
  <c r="M24" i="8"/>
  <c r="M22" i="8"/>
  <c r="M21" i="8"/>
  <c r="M20" i="8"/>
  <c r="M19" i="8"/>
  <c r="M18" i="8"/>
  <c r="M17" i="8"/>
  <c r="M16" i="8"/>
  <c r="M15" i="8"/>
  <c r="M14" i="8"/>
  <c r="M13" i="8"/>
  <c r="M12" i="8"/>
  <c r="K24" i="8"/>
  <c r="K22" i="8"/>
  <c r="K21" i="8"/>
  <c r="K20" i="8"/>
  <c r="K19" i="8"/>
  <c r="K18" i="8"/>
  <c r="K17" i="8"/>
  <c r="K16" i="8"/>
  <c r="K14" i="8"/>
  <c r="J25" i="8"/>
  <c r="J24" i="8"/>
  <c r="J22" i="8"/>
  <c r="J21" i="8"/>
  <c r="J20" i="8"/>
  <c r="J19" i="8"/>
  <c r="J18" i="8"/>
  <c r="J17" i="8"/>
  <c r="J16" i="8"/>
  <c r="J15" i="8"/>
  <c r="J14" i="8"/>
  <c r="J13" i="8"/>
  <c r="I25" i="8"/>
  <c r="I24" i="8"/>
  <c r="I22" i="8"/>
  <c r="I21" i="8"/>
  <c r="I20" i="8"/>
  <c r="I19" i="8"/>
  <c r="I18" i="8"/>
  <c r="I17" i="8"/>
  <c r="I16" i="8"/>
  <c r="I15" i="8"/>
  <c r="I14" i="8"/>
  <c r="I13" i="8"/>
  <c r="I12" i="8"/>
  <c r="G24" i="8"/>
  <c r="G22" i="8"/>
  <c r="G21" i="8"/>
  <c r="G20" i="8"/>
  <c r="G19" i="8"/>
  <c r="G18" i="8"/>
  <c r="G17" i="8"/>
  <c r="G16" i="8"/>
  <c r="G14" i="8"/>
  <c r="F24" i="8"/>
  <c r="F22" i="8"/>
  <c r="F21" i="8"/>
  <c r="F20" i="8"/>
  <c r="F19" i="8"/>
  <c r="F18" i="8"/>
  <c r="F17" i="8"/>
  <c r="F16" i="8"/>
  <c r="F14" i="8"/>
  <c r="E24" i="8"/>
  <c r="E22" i="8"/>
  <c r="E21" i="8"/>
  <c r="E20" i="8"/>
  <c r="E19" i="8"/>
  <c r="E18" i="8"/>
  <c r="E17" i="8"/>
  <c r="E16" i="8"/>
  <c r="E15" i="8"/>
  <c r="E14" i="8"/>
  <c r="E13" i="8"/>
  <c r="R51" i="8" l="1"/>
  <c r="R49" i="8"/>
  <c r="R48" i="8"/>
  <c r="R47" i="8"/>
  <c r="R46" i="8"/>
  <c r="R45" i="8"/>
  <c r="R44" i="8"/>
  <c r="R43" i="8"/>
  <c r="R41" i="8"/>
  <c r="R40" i="8"/>
  <c r="N51" i="8"/>
  <c r="N49" i="8"/>
  <c r="N48" i="8"/>
  <c r="N47" i="8"/>
  <c r="N46" i="8"/>
  <c r="N45" i="8"/>
  <c r="N44" i="8"/>
  <c r="N43" i="8"/>
  <c r="N41" i="8"/>
  <c r="N40" i="8"/>
  <c r="AJ24" i="8"/>
  <c r="AJ22" i="8"/>
  <c r="AJ21" i="8"/>
  <c r="AJ20" i="8"/>
  <c r="AJ19" i="8"/>
  <c r="AJ18" i="8"/>
  <c r="AJ17" i="8"/>
  <c r="AJ16" i="8"/>
  <c r="AJ15" i="8"/>
  <c r="AJ14" i="8"/>
  <c r="AJ13" i="8"/>
  <c r="AF24" i="8"/>
  <c r="AF22" i="8"/>
  <c r="AF21" i="8"/>
  <c r="AF20" i="8"/>
  <c r="AF19" i="8"/>
  <c r="AF18" i="8"/>
  <c r="AF17" i="8"/>
  <c r="AF16" i="8"/>
  <c r="AF15" i="8"/>
  <c r="AF14" i="8"/>
  <c r="AF13" i="8"/>
  <c r="X24" i="8"/>
  <c r="X22" i="8"/>
  <c r="X21" i="8"/>
  <c r="X20" i="8"/>
  <c r="X19" i="8"/>
  <c r="X18" i="8"/>
  <c r="X17" i="8"/>
  <c r="X16" i="8"/>
  <c r="X14" i="8"/>
  <c r="X13" i="8"/>
  <c r="T24" i="8"/>
  <c r="T22" i="8"/>
  <c r="T21" i="8"/>
  <c r="T20" i="8"/>
  <c r="T19" i="8"/>
  <c r="T18" i="8"/>
  <c r="T17" i="8"/>
  <c r="T16" i="8"/>
  <c r="T14" i="8"/>
  <c r="T13" i="8"/>
  <c r="L24" i="8"/>
  <c r="L22" i="8"/>
  <c r="L21" i="8"/>
  <c r="L20" i="8"/>
  <c r="L19" i="8"/>
  <c r="L18" i="8"/>
  <c r="L17" i="8"/>
  <c r="L16" i="8"/>
  <c r="L14" i="8"/>
  <c r="L13" i="8"/>
  <c r="H24" i="8"/>
  <c r="H22" i="8"/>
  <c r="H21" i="8"/>
  <c r="H20" i="8"/>
  <c r="H19" i="8"/>
  <c r="H18" i="8"/>
  <c r="H17" i="8"/>
  <c r="H16" i="8"/>
  <c r="H15" i="8"/>
  <c r="H14" i="8"/>
  <c r="H13" i="8"/>
  <c r="V46" i="8" l="1"/>
  <c r="V47" i="8"/>
  <c r="V40" i="8"/>
  <c r="V48" i="8"/>
  <c r="V51" i="8"/>
  <c r="V44" i="8"/>
  <c r="V49" i="8"/>
  <c r="V45" i="8"/>
  <c r="V43" i="8"/>
  <c r="V41" i="8"/>
  <c r="AB25" i="12"/>
  <c r="AB26" i="12" s="1"/>
  <c r="HC37" i="1"/>
  <c r="HE37" i="1" s="1"/>
  <c r="HC36" i="1"/>
  <c r="HE36" i="1" s="1"/>
  <c r="HC35" i="1"/>
  <c r="HE35" i="1" s="1"/>
  <c r="HC34" i="1"/>
  <c r="HE34" i="1" s="1"/>
  <c r="HC33" i="1"/>
  <c r="HE33" i="1" s="1"/>
  <c r="HC32" i="1"/>
  <c r="HE32" i="1" s="1"/>
  <c r="HC31" i="1"/>
  <c r="HE31" i="1" s="1"/>
  <c r="HC30" i="1"/>
  <c r="HE30" i="1" s="1"/>
  <c r="HC29" i="1"/>
  <c r="HE29" i="1" s="1"/>
  <c r="HC28" i="1"/>
  <c r="HE28" i="1" s="1"/>
  <c r="HC27" i="1"/>
  <c r="HE27" i="1" s="1"/>
  <c r="HC26" i="1"/>
  <c r="HE26" i="1" s="1"/>
  <c r="HC23" i="1"/>
  <c r="HE23" i="1" s="1"/>
  <c r="HC22" i="1"/>
  <c r="HE22" i="1" s="1"/>
  <c r="HC21" i="1"/>
  <c r="HE21" i="1" s="1"/>
  <c r="HC20" i="1"/>
  <c r="HE20" i="1" s="1"/>
  <c r="HC17" i="1"/>
  <c r="HE17" i="1" s="1"/>
  <c r="M49" i="9" l="1"/>
  <c r="J49" i="9"/>
  <c r="I49" i="9"/>
  <c r="F49" i="9"/>
  <c r="E49" i="9"/>
  <c r="R48" i="9"/>
  <c r="Q48" i="9"/>
  <c r="R47" i="9"/>
  <c r="Q47" i="9"/>
  <c r="P47" i="9"/>
  <c r="R45" i="9"/>
  <c r="Q45" i="9"/>
  <c r="P45" i="9"/>
  <c r="R44" i="9"/>
  <c r="Q44" i="9"/>
  <c r="P44" i="9"/>
  <c r="R43" i="9"/>
  <c r="Q43" i="9"/>
  <c r="P43" i="9"/>
  <c r="R42" i="9"/>
  <c r="Q42" i="9"/>
  <c r="P42" i="9"/>
  <c r="R41" i="9"/>
  <c r="Q41" i="9"/>
  <c r="P41" i="9"/>
  <c r="R40" i="9"/>
  <c r="Q40" i="9"/>
  <c r="P40" i="9"/>
  <c r="R39" i="9"/>
  <c r="Q39" i="9"/>
  <c r="P39" i="9"/>
  <c r="R38" i="9"/>
  <c r="Q38" i="9"/>
  <c r="P38" i="9"/>
  <c r="R37" i="9"/>
  <c r="Q37" i="9"/>
  <c r="P37" i="9"/>
  <c r="R36" i="9"/>
  <c r="Q36" i="9"/>
  <c r="P36" i="9"/>
  <c r="R35" i="9"/>
  <c r="Q35" i="9"/>
  <c r="R24" i="9"/>
  <c r="Q24" i="9"/>
  <c r="N24" i="9"/>
  <c r="M24" i="9"/>
  <c r="J24" i="9"/>
  <c r="I24" i="9"/>
  <c r="F24" i="9"/>
  <c r="E24" i="9"/>
  <c r="V23" i="9"/>
  <c r="U23" i="9"/>
  <c r="W22" i="9"/>
  <c r="V22" i="9"/>
  <c r="U22" i="9"/>
  <c r="T22" i="9"/>
  <c r="W20" i="9"/>
  <c r="V20" i="9"/>
  <c r="U20" i="9"/>
  <c r="T20" i="9"/>
  <c r="W19" i="9"/>
  <c r="V19" i="9"/>
  <c r="U19" i="9"/>
  <c r="T19" i="9"/>
  <c r="W18" i="9"/>
  <c r="V18" i="9"/>
  <c r="U18" i="9"/>
  <c r="T18" i="9"/>
  <c r="W17" i="9"/>
  <c r="V17" i="9"/>
  <c r="U17" i="9"/>
  <c r="T17" i="9"/>
  <c r="W16" i="9"/>
  <c r="V16" i="9"/>
  <c r="U16" i="9"/>
  <c r="T16" i="9"/>
  <c r="W15" i="9"/>
  <c r="V15" i="9"/>
  <c r="U15" i="9"/>
  <c r="T15" i="9"/>
  <c r="W14" i="9"/>
  <c r="V14" i="9"/>
  <c r="U14" i="9"/>
  <c r="T14" i="9"/>
  <c r="V13" i="9"/>
  <c r="U13" i="9"/>
  <c r="W12" i="9"/>
  <c r="V12" i="9"/>
  <c r="U12" i="9"/>
  <c r="T12" i="9"/>
  <c r="W11" i="9"/>
  <c r="V11" i="9"/>
  <c r="U11" i="9"/>
  <c r="T11" i="9"/>
  <c r="V10" i="9"/>
  <c r="U10" i="9"/>
  <c r="G51" i="8"/>
  <c r="F51" i="8"/>
  <c r="E51" i="8"/>
  <c r="G49" i="8"/>
  <c r="F49" i="8"/>
  <c r="E49" i="8"/>
  <c r="G48" i="8"/>
  <c r="F48" i="8"/>
  <c r="E48" i="8"/>
  <c r="G47" i="8"/>
  <c r="F47" i="8"/>
  <c r="E47" i="8"/>
  <c r="G46" i="8"/>
  <c r="F46" i="8"/>
  <c r="E46" i="8"/>
  <c r="G45" i="8"/>
  <c r="F45" i="8"/>
  <c r="E45" i="8"/>
  <c r="G44" i="8"/>
  <c r="F44" i="8"/>
  <c r="E44" i="8"/>
  <c r="G43" i="8"/>
  <c r="F43" i="8"/>
  <c r="E43" i="8"/>
  <c r="G41" i="8"/>
  <c r="F41" i="8"/>
  <c r="E41" i="8"/>
  <c r="E40" i="8"/>
  <c r="AH26" i="8"/>
  <c r="AG26" i="8"/>
  <c r="AD26" i="8"/>
  <c r="AC26" i="8"/>
  <c r="Y26" i="8"/>
  <c r="R26" i="8"/>
  <c r="Q26" i="8"/>
  <c r="M26" i="8"/>
  <c r="J26" i="8"/>
  <c r="I26" i="8"/>
  <c r="E26" i="8"/>
  <c r="R49" i="9" l="1"/>
  <c r="Q49" i="9"/>
  <c r="V24" i="9"/>
  <c r="U24" i="9"/>
  <c r="M144" i="5"/>
  <c r="L144" i="5"/>
  <c r="K144" i="5"/>
  <c r="J144" i="5"/>
  <c r="I144" i="5"/>
  <c r="H144" i="5"/>
  <c r="G144" i="5"/>
  <c r="F144" i="5"/>
  <c r="S52" i="8"/>
  <c r="O37" i="8"/>
  <c r="W37" i="8" s="1"/>
  <c r="S93" i="8"/>
  <c r="EY16" i="1"/>
  <c r="G143" i="5"/>
  <c r="F143" i="5"/>
  <c r="M122" i="5"/>
  <c r="M121" i="5"/>
  <c r="L122" i="5"/>
  <c r="L121" i="5"/>
  <c r="K122" i="5"/>
  <c r="K121" i="5"/>
  <c r="J122" i="5"/>
  <c r="J121" i="5"/>
  <c r="I122" i="5"/>
  <c r="I121" i="5"/>
  <c r="H122" i="5"/>
  <c r="H121" i="5"/>
  <c r="G122" i="5"/>
  <c r="G121" i="5"/>
  <c r="F122" i="5"/>
  <c r="F121" i="5"/>
  <c r="M114" i="5"/>
  <c r="M113" i="5"/>
  <c r="L114" i="5"/>
  <c r="L113" i="5"/>
  <c r="K114" i="5"/>
  <c r="K113" i="5"/>
  <c r="J114" i="5"/>
  <c r="J113" i="5"/>
  <c r="I114" i="5"/>
  <c r="I113" i="5"/>
  <c r="H114" i="5"/>
  <c r="H113" i="5"/>
  <c r="G114" i="5"/>
  <c r="G113" i="5"/>
  <c r="F114" i="5"/>
  <c r="F113" i="5"/>
  <c r="M106" i="5"/>
  <c r="M105" i="5"/>
  <c r="L106" i="5"/>
  <c r="L105" i="5"/>
  <c r="K106" i="5"/>
  <c r="K105" i="5"/>
  <c r="J106" i="5"/>
  <c r="J105" i="5"/>
  <c r="I106" i="5"/>
  <c r="I105" i="5"/>
  <c r="H106" i="5"/>
  <c r="H105" i="5"/>
  <c r="G106" i="5"/>
  <c r="G105" i="5"/>
  <c r="F106" i="5"/>
  <c r="F105" i="5"/>
  <c r="M98" i="5"/>
  <c r="M97" i="5"/>
  <c r="L98" i="5"/>
  <c r="L97" i="5"/>
  <c r="K98" i="5"/>
  <c r="K97" i="5"/>
  <c r="J98" i="5"/>
  <c r="J97" i="5"/>
  <c r="I98" i="5"/>
  <c r="I97" i="5"/>
  <c r="H98" i="5"/>
  <c r="H97" i="5"/>
  <c r="G98" i="5"/>
  <c r="G97" i="5"/>
  <c r="F98" i="5"/>
  <c r="F97" i="5"/>
  <c r="M90" i="5"/>
  <c r="M89" i="5"/>
  <c r="L90" i="5"/>
  <c r="L89" i="5"/>
  <c r="K90" i="5"/>
  <c r="K89" i="5"/>
  <c r="J90" i="5"/>
  <c r="J89" i="5"/>
  <c r="I90" i="5"/>
  <c r="I89" i="5"/>
  <c r="H90" i="5"/>
  <c r="H89" i="5"/>
  <c r="G90" i="5"/>
  <c r="G89" i="5"/>
  <c r="F90" i="5"/>
  <c r="F89" i="5"/>
  <c r="M75" i="5"/>
  <c r="M74" i="5"/>
  <c r="L75" i="5"/>
  <c r="L74" i="5"/>
  <c r="K75" i="5"/>
  <c r="K74" i="5"/>
  <c r="J75" i="5"/>
  <c r="J74" i="5"/>
  <c r="I75" i="5"/>
  <c r="I74" i="5"/>
  <c r="H75" i="5"/>
  <c r="H74" i="5"/>
  <c r="G75" i="5"/>
  <c r="G74" i="5"/>
  <c r="F75" i="5"/>
  <c r="F74" i="5"/>
  <c r="M67" i="5"/>
  <c r="M66" i="5"/>
  <c r="L67" i="5"/>
  <c r="L66" i="5"/>
  <c r="K67" i="5"/>
  <c r="K66" i="5"/>
  <c r="J67" i="5"/>
  <c r="J66" i="5"/>
  <c r="I67" i="5"/>
  <c r="I66" i="5"/>
  <c r="H67" i="5"/>
  <c r="H66" i="5"/>
  <c r="G67" i="5"/>
  <c r="G66" i="5"/>
  <c r="F67" i="5"/>
  <c r="F66" i="5"/>
  <c r="M59" i="5"/>
  <c r="M58" i="5"/>
  <c r="L59" i="5"/>
  <c r="L58" i="5"/>
  <c r="K59" i="5"/>
  <c r="K58" i="5"/>
  <c r="J59" i="5"/>
  <c r="J58" i="5"/>
  <c r="I59" i="5"/>
  <c r="I58" i="5"/>
  <c r="H59" i="5"/>
  <c r="H58" i="5"/>
  <c r="G59" i="5"/>
  <c r="G58" i="5"/>
  <c r="F59" i="5"/>
  <c r="F58" i="5"/>
  <c r="M51" i="5"/>
  <c r="M50" i="5"/>
  <c r="L51" i="5"/>
  <c r="L50" i="5"/>
  <c r="L82" i="5" s="1"/>
  <c r="K51" i="5"/>
  <c r="K50" i="5"/>
  <c r="J51" i="5"/>
  <c r="J50" i="5"/>
  <c r="I51" i="5"/>
  <c r="I50" i="5"/>
  <c r="H51" i="5"/>
  <c r="H50" i="5"/>
  <c r="G51" i="5"/>
  <c r="G50" i="5"/>
  <c r="F51" i="5"/>
  <c r="F50" i="5"/>
  <c r="M28" i="5"/>
  <c r="M27" i="5"/>
  <c r="M20" i="5"/>
  <c r="M19" i="5"/>
  <c r="L28" i="5"/>
  <c r="L27" i="5"/>
  <c r="L20" i="5"/>
  <c r="L19" i="5"/>
  <c r="K28" i="5"/>
  <c r="K27" i="5"/>
  <c r="K20" i="5"/>
  <c r="K19" i="5"/>
  <c r="J28" i="5"/>
  <c r="J27" i="5"/>
  <c r="J20" i="5"/>
  <c r="J19" i="5"/>
  <c r="I28" i="5"/>
  <c r="I27" i="5"/>
  <c r="I20" i="5"/>
  <c r="I19" i="5"/>
  <c r="H28" i="5"/>
  <c r="H27" i="5"/>
  <c r="H20" i="5"/>
  <c r="H19" i="5"/>
  <c r="G28" i="5"/>
  <c r="G27" i="5"/>
  <c r="G20" i="5"/>
  <c r="G19" i="5"/>
  <c r="M43" i="5"/>
  <c r="M42" i="5"/>
  <c r="L43" i="5"/>
  <c r="L42" i="5"/>
  <c r="K43" i="5"/>
  <c r="K42" i="5"/>
  <c r="J43" i="5"/>
  <c r="J42" i="5"/>
  <c r="I43" i="5"/>
  <c r="I42" i="5"/>
  <c r="H43" i="5"/>
  <c r="H42" i="5"/>
  <c r="G43" i="5"/>
  <c r="G42" i="5"/>
  <c r="F42" i="5"/>
  <c r="F43" i="5"/>
  <c r="F28" i="5"/>
  <c r="F27" i="5"/>
  <c r="O42" i="12" l="1"/>
  <c r="W42" i="12" s="1"/>
  <c r="S39" i="8"/>
  <c r="S53" i="8" s="1"/>
  <c r="O38" i="8"/>
  <c r="W38" i="8" s="1"/>
  <c r="O52" i="12"/>
  <c r="S107" i="8"/>
  <c r="W93" i="8"/>
  <c r="W107" i="8" s="1"/>
  <c r="G41" i="5"/>
  <c r="O52" i="8"/>
  <c r="W52" i="8" s="1"/>
  <c r="O51" i="8"/>
  <c r="W51" i="8" s="1"/>
  <c r="O49" i="8"/>
  <c r="W49" i="8" s="1"/>
  <c r="O48" i="8"/>
  <c r="W48" i="8" s="1"/>
  <c r="O47" i="8"/>
  <c r="W47" i="8" s="1"/>
  <c r="O46" i="8"/>
  <c r="W46" i="8" s="1"/>
  <c r="O45" i="8"/>
  <c r="W45" i="8" s="1"/>
  <c r="O44" i="8"/>
  <c r="W44" i="8" s="1"/>
  <c r="O43" i="8"/>
  <c r="W43" i="8" s="1"/>
  <c r="O42" i="8"/>
  <c r="W42" i="8" s="1"/>
  <c r="O41" i="8"/>
  <c r="W41" i="8" s="1"/>
  <c r="O40" i="8"/>
  <c r="W40" i="8" s="1"/>
  <c r="O39" i="8"/>
  <c r="W39" i="8" s="1"/>
  <c r="K130" i="5"/>
  <c r="L130" i="5"/>
  <c r="J129" i="5"/>
  <c r="M130" i="5"/>
  <c r="L83" i="5"/>
  <c r="L81" i="5" s="1"/>
  <c r="M82" i="5"/>
  <c r="I83" i="5"/>
  <c r="M83" i="5"/>
  <c r="H36" i="5"/>
  <c r="F26" i="5"/>
  <c r="H26" i="5"/>
  <c r="J26" i="5"/>
  <c r="L26" i="5"/>
  <c r="K49" i="5"/>
  <c r="G57" i="5"/>
  <c r="G73" i="5"/>
  <c r="G88" i="5"/>
  <c r="G120" i="5"/>
  <c r="G18" i="5"/>
  <c r="H57" i="5"/>
  <c r="H65" i="5"/>
  <c r="H112" i="5"/>
  <c r="H120" i="5"/>
  <c r="H130" i="5"/>
  <c r="I129" i="5"/>
  <c r="I130" i="5"/>
  <c r="F129" i="5"/>
  <c r="F130" i="5"/>
  <c r="J130" i="5"/>
  <c r="G112" i="5"/>
  <c r="G129" i="5"/>
  <c r="G130" i="5"/>
  <c r="H129" i="5"/>
  <c r="K104" i="5"/>
  <c r="H96" i="5"/>
  <c r="G96" i="5"/>
  <c r="H73" i="5"/>
  <c r="H83" i="5"/>
  <c r="G65" i="5"/>
  <c r="I82" i="5"/>
  <c r="F82" i="5"/>
  <c r="F83" i="5"/>
  <c r="G83" i="5"/>
  <c r="H82" i="5"/>
  <c r="G82" i="5"/>
  <c r="M41" i="5"/>
  <c r="I41" i="5"/>
  <c r="J83" i="5"/>
  <c r="K83" i="5"/>
  <c r="K112" i="5"/>
  <c r="K120" i="5"/>
  <c r="K96" i="5"/>
  <c r="J36" i="5"/>
  <c r="L36" i="5"/>
  <c r="L120" i="5"/>
  <c r="K57" i="5"/>
  <c r="K65" i="5"/>
  <c r="K73" i="5"/>
  <c r="K88" i="5"/>
  <c r="J41" i="5"/>
  <c r="I18" i="5"/>
  <c r="L57" i="5"/>
  <c r="L65" i="5"/>
  <c r="L73" i="5"/>
  <c r="L96" i="5"/>
  <c r="L104" i="5"/>
  <c r="L112" i="5"/>
  <c r="K18" i="5"/>
  <c r="M18" i="5"/>
  <c r="H88" i="5"/>
  <c r="L88" i="5"/>
  <c r="G36" i="5"/>
  <c r="I36" i="5"/>
  <c r="K36" i="5"/>
  <c r="M36" i="5"/>
  <c r="K41" i="5"/>
  <c r="G26" i="5"/>
  <c r="I26" i="5"/>
  <c r="K26" i="5"/>
  <c r="M26" i="5"/>
  <c r="I57" i="5"/>
  <c r="M57" i="5"/>
  <c r="I65" i="5"/>
  <c r="M65" i="5"/>
  <c r="I73" i="5"/>
  <c r="M73" i="5"/>
  <c r="I88" i="5"/>
  <c r="M88" i="5"/>
  <c r="I96" i="5"/>
  <c r="M96" i="5"/>
  <c r="M104" i="5"/>
  <c r="I112" i="5"/>
  <c r="M112" i="5"/>
  <c r="I120" i="5"/>
  <c r="M120" i="5"/>
  <c r="H41" i="5"/>
  <c r="L41" i="5"/>
  <c r="J18" i="5"/>
  <c r="L18" i="5"/>
  <c r="F41" i="5"/>
  <c r="H35" i="5"/>
  <c r="J49" i="5"/>
  <c r="F57" i="5"/>
  <c r="J57" i="5"/>
  <c r="F65" i="5"/>
  <c r="J65" i="5"/>
  <c r="F73" i="5"/>
  <c r="J73" i="5"/>
  <c r="F88" i="5"/>
  <c r="J88" i="5"/>
  <c r="F96" i="5"/>
  <c r="J96" i="5"/>
  <c r="F112" i="5"/>
  <c r="J112" i="5"/>
  <c r="F120" i="5"/>
  <c r="J120" i="5"/>
  <c r="H18" i="5"/>
  <c r="I35" i="5"/>
  <c r="L49" i="5"/>
  <c r="J82" i="5"/>
  <c r="G104" i="5"/>
  <c r="K129" i="5"/>
  <c r="J35" i="5"/>
  <c r="M49" i="5"/>
  <c r="K82" i="5"/>
  <c r="H104" i="5"/>
  <c r="L129" i="5"/>
  <c r="K35" i="5"/>
  <c r="I104" i="5"/>
  <c r="M129" i="5"/>
  <c r="L35" i="5"/>
  <c r="G49" i="5"/>
  <c r="J104" i="5"/>
  <c r="M35" i="5"/>
  <c r="H49" i="5"/>
  <c r="F104" i="5"/>
  <c r="F49" i="5"/>
  <c r="I49" i="5"/>
  <c r="G35" i="5"/>
  <c r="F142" i="5"/>
  <c r="G142" i="5"/>
  <c r="F20" i="5"/>
  <c r="F36" i="5" s="1"/>
  <c r="F19" i="5"/>
  <c r="O53" i="12" l="1"/>
  <c r="W52" i="12"/>
  <c r="W53" i="12" s="1"/>
  <c r="L128" i="5"/>
  <c r="M81" i="5"/>
  <c r="M128" i="5"/>
  <c r="O53" i="8"/>
  <c r="K128" i="5"/>
  <c r="J128" i="5"/>
  <c r="L137" i="5"/>
  <c r="L151" i="5" s="1"/>
  <c r="F128" i="5"/>
  <c r="I81" i="5"/>
  <c r="I137" i="5"/>
  <c r="I151" i="5" s="1"/>
  <c r="M137" i="5"/>
  <c r="M151" i="5" s="1"/>
  <c r="I136" i="5"/>
  <c r="J81" i="5"/>
  <c r="J137" i="5"/>
  <c r="J151" i="5" s="1"/>
  <c r="F137" i="5"/>
  <c r="F151" i="5" s="1"/>
  <c r="H34" i="5"/>
  <c r="G128" i="5"/>
  <c r="H128" i="5"/>
  <c r="G81" i="5"/>
  <c r="F81" i="5"/>
  <c r="I128" i="5"/>
  <c r="H137" i="5"/>
  <c r="H151" i="5" s="1"/>
  <c r="G137" i="5"/>
  <c r="G151" i="5" s="1"/>
  <c r="H81" i="5"/>
  <c r="K137" i="5"/>
  <c r="K151" i="5" s="1"/>
  <c r="K81" i="5"/>
  <c r="I34" i="5"/>
  <c r="H136" i="5"/>
  <c r="L136" i="5"/>
  <c r="L34" i="5"/>
  <c r="F35" i="5"/>
  <c r="F18" i="5"/>
  <c r="J136" i="5"/>
  <c r="J34" i="5"/>
  <c r="G34" i="5"/>
  <c r="G136" i="5"/>
  <c r="K34" i="5"/>
  <c r="K136" i="5"/>
  <c r="M34" i="5"/>
  <c r="M136" i="5"/>
  <c r="DI59" i="1" l="1"/>
  <c r="BP59" i="1"/>
  <c r="AD59" i="1"/>
  <c r="AD58" i="1"/>
  <c r="BY59" i="1"/>
  <c r="DI58" i="1"/>
  <c r="BP58" i="1"/>
  <c r="DR59" i="1"/>
  <c r="DR58" i="1"/>
  <c r="BY58" i="1"/>
  <c r="AM58" i="1"/>
  <c r="EA59" i="1"/>
  <c r="CO59" i="1"/>
  <c r="AX59" i="1"/>
  <c r="AM59" i="1"/>
  <c r="EA58" i="1"/>
  <c r="CO58" i="1"/>
  <c r="AX58" i="1"/>
  <c r="CZ59" i="1"/>
  <c r="BG59" i="1"/>
  <c r="CZ58" i="1"/>
  <c r="BG58" i="1"/>
  <c r="S58" i="1"/>
  <c r="S59" i="1"/>
  <c r="G85" i="5"/>
  <c r="L135" i="5"/>
  <c r="I135" i="5"/>
  <c r="M135" i="5"/>
  <c r="J135" i="5"/>
  <c r="H135" i="5"/>
  <c r="K135" i="5"/>
  <c r="G135" i="5"/>
  <c r="G150" i="5"/>
  <c r="G149" i="5" s="1"/>
  <c r="G139" i="5"/>
  <c r="L118" i="5"/>
  <c r="F119" i="5"/>
  <c r="L109" i="5"/>
  <c r="I110" i="5"/>
  <c r="F111" i="5"/>
  <c r="L101" i="5"/>
  <c r="I102" i="5"/>
  <c r="M95" i="5"/>
  <c r="H86" i="5"/>
  <c r="M72" i="5"/>
  <c r="M64" i="5"/>
  <c r="M55" i="5"/>
  <c r="K55" i="5"/>
  <c r="H55" i="5"/>
  <c r="K47" i="5"/>
  <c r="M24" i="5"/>
  <c r="L25" i="5"/>
  <c r="J16" i="5"/>
  <c r="J39" i="5"/>
  <c r="G38" i="5"/>
  <c r="L117" i="5"/>
  <c r="F118" i="5"/>
  <c r="H110" i="5"/>
  <c r="F110" i="5"/>
  <c r="H102" i="5"/>
  <c r="M94" i="5"/>
  <c r="H95" i="5"/>
  <c r="M86" i="5"/>
  <c r="K86" i="5"/>
  <c r="M71" i="5"/>
  <c r="H72" i="5"/>
  <c r="M63" i="5"/>
  <c r="H64" i="5"/>
  <c r="M54" i="5"/>
  <c r="J55" i="5"/>
  <c r="G55" i="5"/>
  <c r="J47" i="5"/>
  <c r="M23" i="5"/>
  <c r="L24" i="5"/>
  <c r="I16" i="5"/>
  <c r="I39" i="5"/>
  <c r="M140" i="5"/>
  <c r="F140" i="5"/>
  <c r="H119" i="5"/>
  <c r="G110" i="5"/>
  <c r="G102" i="5"/>
  <c r="M93" i="5"/>
  <c r="G95" i="5"/>
  <c r="J86" i="5"/>
  <c r="G87" i="5"/>
  <c r="M70" i="5"/>
  <c r="G72" i="5"/>
  <c r="M62" i="5"/>
  <c r="G64" i="5"/>
  <c r="L56" i="5"/>
  <c r="I55" i="5"/>
  <c r="H54" i="5"/>
  <c r="I47" i="5"/>
  <c r="L23" i="5"/>
  <c r="K24" i="5"/>
  <c r="H16" i="5"/>
  <c r="G17" i="5"/>
  <c r="H39" i="5"/>
  <c r="L141" i="5"/>
  <c r="G119" i="5"/>
  <c r="M111" i="5"/>
  <c r="M103" i="5"/>
  <c r="L95" i="5"/>
  <c r="K94" i="5"/>
  <c r="H93" i="5"/>
  <c r="L87" i="5"/>
  <c r="I86" i="5"/>
  <c r="G86" i="5"/>
  <c r="L72" i="5"/>
  <c r="K71" i="5"/>
  <c r="H70" i="5"/>
  <c r="L64" i="5"/>
  <c r="K63" i="5"/>
  <c r="H62" i="5"/>
  <c r="L55" i="5"/>
  <c r="G54" i="5"/>
  <c r="H48" i="5"/>
  <c r="H47" i="5"/>
  <c r="H46" i="5"/>
  <c r="J24" i="5"/>
  <c r="G16" i="5"/>
  <c r="G40" i="5"/>
  <c r="L140" i="5"/>
  <c r="M119" i="5"/>
  <c r="H118" i="5"/>
  <c r="M110" i="5"/>
  <c r="H111" i="5"/>
  <c r="M102" i="5"/>
  <c r="H103" i="5"/>
  <c r="L94" i="5"/>
  <c r="J94" i="5"/>
  <c r="G93" i="5"/>
  <c r="L86" i="5"/>
  <c r="L71" i="5"/>
  <c r="J71" i="5"/>
  <c r="G70" i="5"/>
  <c r="L63" i="5"/>
  <c r="J63" i="5"/>
  <c r="G62" i="5"/>
  <c r="L54" i="5"/>
  <c r="F56" i="5"/>
  <c r="G48" i="5"/>
  <c r="G47" i="5"/>
  <c r="G46" i="5"/>
  <c r="I24" i="5"/>
  <c r="H25" i="5"/>
  <c r="G15" i="5"/>
  <c r="F40" i="5"/>
  <c r="F39" i="5"/>
  <c r="M118" i="5"/>
  <c r="G118" i="5"/>
  <c r="M109" i="5"/>
  <c r="G111" i="5"/>
  <c r="M101" i="5"/>
  <c r="G103" i="5"/>
  <c r="L93" i="5"/>
  <c r="I94" i="5"/>
  <c r="F95" i="5"/>
  <c r="F87" i="5"/>
  <c r="L70" i="5"/>
  <c r="I71" i="5"/>
  <c r="F72" i="5"/>
  <c r="L62" i="5"/>
  <c r="I63" i="5"/>
  <c r="F64" i="5"/>
  <c r="F55" i="5"/>
  <c r="F48" i="5"/>
  <c r="F47" i="5"/>
  <c r="M16" i="5"/>
  <c r="L17" i="5"/>
  <c r="H24" i="5"/>
  <c r="G25" i="5"/>
  <c r="M39" i="5"/>
  <c r="G141" i="5"/>
  <c r="M117" i="5"/>
  <c r="H117" i="5"/>
  <c r="L111" i="5"/>
  <c r="K110" i="5"/>
  <c r="H109" i="5"/>
  <c r="L103" i="5"/>
  <c r="K102" i="5"/>
  <c r="H101" i="5"/>
  <c r="H94" i="5"/>
  <c r="F94" i="5"/>
  <c r="F86" i="5"/>
  <c r="H71" i="5"/>
  <c r="F71" i="5"/>
  <c r="H63" i="5"/>
  <c r="F63" i="5"/>
  <c r="H56" i="5"/>
  <c r="M48" i="5"/>
  <c r="M47" i="5"/>
  <c r="M46" i="5"/>
  <c r="L16" i="5"/>
  <c r="H23" i="5"/>
  <c r="G24" i="5"/>
  <c r="L40" i="5"/>
  <c r="L39" i="5"/>
  <c r="G140" i="5"/>
  <c r="L119" i="5"/>
  <c r="G117" i="5"/>
  <c r="L110" i="5"/>
  <c r="J110" i="5"/>
  <c r="G109" i="5"/>
  <c r="L102" i="5"/>
  <c r="J102" i="5"/>
  <c r="G101" i="5"/>
  <c r="G94" i="5"/>
  <c r="G71" i="5"/>
  <c r="G63" i="5"/>
  <c r="M56" i="5"/>
  <c r="G56" i="5"/>
  <c r="L48" i="5"/>
  <c r="L47" i="5"/>
  <c r="L46" i="5"/>
  <c r="M25" i="5"/>
  <c r="K16" i="5"/>
  <c r="G23" i="5"/>
  <c r="K39" i="5"/>
  <c r="G39" i="5"/>
  <c r="F25" i="5"/>
  <c r="F17" i="5"/>
  <c r="F16" i="5"/>
  <c r="F136" i="5"/>
  <c r="F34" i="5"/>
  <c r="EE62" i="1"/>
  <c r="ED62" i="1"/>
  <c r="DV62" i="1"/>
  <c r="DU62" i="1"/>
  <c r="DM62" i="1"/>
  <c r="DL62" i="1"/>
  <c r="DD62" i="1"/>
  <c r="DC62" i="1"/>
  <c r="CT62" i="1"/>
  <c r="CR62" i="1"/>
  <c r="CC62" i="1"/>
  <c r="CB62" i="1"/>
  <c r="BT62" i="1"/>
  <c r="BS62" i="1"/>
  <c r="BK62" i="1"/>
  <c r="BJ62" i="1"/>
  <c r="BB62" i="1"/>
  <c r="BA62" i="1"/>
  <c r="AR62" i="1"/>
  <c r="AP62" i="1"/>
  <c r="AH62" i="1"/>
  <c r="AG62" i="1"/>
  <c r="X62" i="1"/>
  <c r="V62" i="1"/>
  <c r="EE61" i="1"/>
  <c r="ED61" i="1"/>
  <c r="DV61" i="1"/>
  <c r="DU61" i="1"/>
  <c r="DM61" i="1"/>
  <c r="DL61" i="1"/>
  <c r="DD61" i="1"/>
  <c r="DC61" i="1"/>
  <c r="CT61" i="1"/>
  <c r="CR61" i="1"/>
  <c r="CC61" i="1"/>
  <c r="CB61" i="1"/>
  <c r="BT61" i="1"/>
  <c r="BS61" i="1"/>
  <c r="BK61" i="1"/>
  <c r="BJ61" i="1"/>
  <c r="BB61" i="1"/>
  <c r="BA61" i="1"/>
  <c r="AR61" i="1"/>
  <c r="AP61" i="1"/>
  <c r="AH61" i="1"/>
  <c r="AG61" i="1"/>
  <c r="X61" i="1"/>
  <c r="V61" i="1"/>
  <c r="L33" i="5" l="1"/>
  <c r="M32" i="5"/>
  <c r="L32" i="5"/>
  <c r="G127" i="5"/>
  <c r="L80" i="5"/>
  <c r="L79" i="5"/>
  <c r="F33" i="5"/>
  <c r="M79" i="5"/>
  <c r="K32" i="5"/>
  <c r="G79" i="5"/>
  <c r="H127" i="5"/>
  <c r="F80" i="5"/>
  <c r="H125" i="5"/>
  <c r="M126" i="5"/>
  <c r="G32" i="5"/>
  <c r="M127" i="5"/>
  <c r="I79" i="5"/>
  <c r="L126" i="5"/>
  <c r="M80" i="5"/>
  <c r="G126" i="5"/>
  <c r="J32" i="5"/>
  <c r="F135" i="5"/>
  <c r="F150" i="5"/>
  <c r="F149" i="5" s="1"/>
  <c r="L127" i="5"/>
  <c r="G33" i="5"/>
  <c r="F79" i="5"/>
  <c r="H32" i="5"/>
  <c r="J79" i="5"/>
  <c r="G78" i="5"/>
  <c r="H78" i="5"/>
  <c r="H126" i="5"/>
  <c r="H79" i="5"/>
  <c r="K79" i="5"/>
  <c r="L78" i="5"/>
  <c r="M125" i="5"/>
  <c r="G80" i="5"/>
  <c r="H80" i="5"/>
  <c r="I32" i="5"/>
  <c r="G125" i="5"/>
  <c r="M78" i="5"/>
  <c r="G31" i="5"/>
  <c r="L125" i="5"/>
  <c r="CA62" i="1"/>
  <c r="CA61" i="1"/>
  <c r="CA16" i="1"/>
  <c r="BR62" i="1"/>
  <c r="BR61" i="1"/>
  <c r="BR16" i="1"/>
  <c r="F62" i="5" s="1"/>
  <c r="BI62" i="1"/>
  <c r="BI61" i="1"/>
  <c r="BI16" i="1"/>
  <c r="F54" i="5" s="1"/>
  <c r="AZ62" i="1"/>
  <c r="AZ61" i="1"/>
  <c r="AZ16" i="1"/>
  <c r="AO62" i="1"/>
  <c r="AO61" i="1"/>
  <c r="AO16" i="1"/>
  <c r="AF62" i="1"/>
  <c r="F24" i="5"/>
  <c r="F32" i="5" s="1"/>
  <c r="AF61" i="1"/>
  <c r="AF16" i="1"/>
  <c r="F23" i="5" s="1"/>
  <c r="L12" i="12" l="1"/>
  <c r="D39" i="12" s="1"/>
  <c r="N39" i="12"/>
  <c r="R39" i="12"/>
  <c r="F46" i="5"/>
  <c r="D13" i="13"/>
  <c r="T13" i="13" s="1"/>
  <c r="T15" i="12"/>
  <c r="D13" i="9"/>
  <c r="T13" i="9" s="1"/>
  <c r="T15" i="8"/>
  <c r="L15" i="12"/>
  <c r="L15" i="8"/>
  <c r="F38" i="5"/>
  <c r="P25" i="12"/>
  <c r="P26" i="12" s="1"/>
  <c r="D10" i="9"/>
  <c r="D23" i="13"/>
  <c r="T25" i="12"/>
  <c r="T26" i="12" s="1"/>
  <c r="D23" i="9"/>
  <c r="T25" i="8"/>
  <c r="H10" i="9"/>
  <c r="H23" i="13"/>
  <c r="H24" i="13" s="1"/>
  <c r="H23" i="9"/>
  <c r="L23" i="13"/>
  <c r="L24" i="13" s="1"/>
  <c r="L23" i="9"/>
  <c r="P10" i="9"/>
  <c r="P23" i="13"/>
  <c r="P24" i="13" s="1"/>
  <c r="P23" i="9"/>
  <c r="F70" i="5"/>
  <c r="H12" i="8"/>
  <c r="H25" i="12"/>
  <c r="H26" i="12" s="1"/>
  <c r="L12" i="8"/>
  <c r="P25" i="8"/>
  <c r="L10" i="9"/>
  <c r="T12" i="8"/>
  <c r="L133" i="5"/>
  <c r="L147" i="5" s="1"/>
  <c r="M133" i="5"/>
  <c r="M147" i="5" s="1"/>
  <c r="G133" i="5"/>
  <c r="G147" i="5" s="1"/>
  <c r="G134" i="5"/>
  <c r="G148" i="5" s="1"/>
  <c r="L134" i="5"/>
  <c r="L148" i="5" s="1"/>
  <c r="G132" i="5"/>
  <c r="F78" i="5"/>
  <c r="H133" i="5"/>
  <c r="AO57" i="1"/>
  <c r="F37" i="5" s="1"/>
  <c r="AZ57" i="1"/>
  <c r="F45" i="5" s="1"/>
  <c r="AO60" i="1"/>
  <c r="AZ60" i="1"/>
  <c r="BR60" i="1"/>
  <c r="AF60" i="1"/>
  <c r="AF57" i="1"/>
  <c r="F22" i="5" s="1"/>
  <c r="CA60" i="1"/>
  <c r="BI57" i="1"/>
  <c r="F53" i="5" s="1"/>
  <c r="BR57" i="1"/>
  <c r="F61" i="5" s="1"/>
  <c r="BI60" i="1"/>
  <c r="CA57" i="1"/>
  <c r="F69" i="5" s="1"/>
  <c r="G3" i="5"/>
  <c r="V39" i="12" l="1"/>
  <c r="T26" i="8"/>
  <c r="D24" i="9"/>
  <c r="H24" i="9"/>
  <c r="T23" i="9"/>
  <c r="T23" i="13"/>
  <c r="T24" i="13" s="1"/>
  <c r="D24" i="13"/>
  <c r="P24" i="9"/>
  <c r="L26" i="12"/>
  <c r="L24" i="9"/>
  <c r="T10" i="9"/>
  <c r="F77" i="5"/>
  <c r="G146" i="5"/>
  <c r="F103" i="5"/>
  <c r="F127" i="5" s="1"/>
  <c r="F134" i="5" s="1"/>
  <c r="GO62" i="1"/>
  <c r="DP62" i="1"/>
  <c r="GF62" i="1"/>
  <c r="CF62" i="1"/>
  <c r="FT62" i="1"/>
  <c r="EY62" i="1"/>
  <c r="EL62" i="1"/>
  <c r="EK62" i="1"/>
  <c r="EC62" i="1"/>
  <c r="DT62" i="1"/>
  <c r="DK62" i="1"/>
  <c r="DB62" i="1"/>
  <c r="CQ62" i="1"/>
  <c r="CS62" i="1"/>
  <c r="CJ62" i="1"/>
  <c r="CI62" i="1"/>
  <c r="BW62" i="1"/>
  <c r="BN62" i="1"/>
  <c r="AQ62" i="1"/>
  <c r="W62" i="1"/>
  <c r="F102" i="5"/>
  <c r="F126" i="5" s="1"/>
  <c r="F133" i="5" s="1"/>
  <c r="F147" i="5" s="1"/>
  <c r="DY61" i="1"/>
  <c r="CF61" i="1"/>
  <c r="BW61" i="1"/>
  <c r="BE61" i="1"/>
  <c r="EY61" i="1"/>
  <c r="EL61" i="1"/>
  <c r="EK61" i="1"/>
  <c r="EH61" i="1"/>
  <c r="EG61" i="1"/>
  <c r="EC61" i="1"/>
  <c r="DX61" i="1"/>
  <c r="DT61" i="1"/>
  <c r="DP61" i="1"/>
  <c r="DO61" i="1"/>
  <c r="DK61" i="1"/>
  <c r="DG61" i="1"/>
  <c r="DF61" i="1"/>
  <c r="DB61" i="1"/>
  <c r="CW61" i="1"/>
  <c r="CQ61" i="1"/>
  <c r="CS61" i="1"/>
  <c r="CJ61" i="1"/>
  <c r="CI61" i="1"/>
  <c r="CE61" i="1"/>
  <c r="BV61" i="1"/>
  <c r="BN61" i="1"/>
  <c r="BM61" i="1"/>
  <c r="BD61" i="1"/>
  <c r="CH61" i="1"/>
  <c r="AU61" i="1"/>
  <c r="AK61" i="1"/>
  <c r="AJ61" i="1"/>
  <c r="U61" i="1"/>
  <c r="W61" i="1"/>
  <c r="K111" i="5"/>
  <c r="J111" i="5"/>
  <c r="K103" i="5"/>
  <c r="J103" i="5"/>
  <c r="K95" i="5"/>
  <c r="K87" i="5"/>
  <c r="M87" i="5"/>
  <c r="K72" i="5"/>
  <c r="J72" i="5"/>
  <c r="K64" i="5"/>
  <c r="K56" i="5"/>
  <c r="J56" i="5"/>
  <c r="K48" i="5"/>
  <c r="K40" i="5"/>
  <c r="M40" i="5"/>
  <c r="K25" i="5"/>
  <c r="K17" i="5"/>
  <c r="M17" i="5"/>
  <c r="M33" i="5" s="1"/>
  <c r="T24" i="9" l="1"/>
  <c r="M134" i="5"/>
  <c r="K33" i="5"/>
  <c r="K80" i="5"/>
  <c r="N37" i="8"/>
  <c r="D10" i="8"/>
  <c r="R37" i="8"/>
  <c r="F13" i="8"/>
  <c r="F10" i="8"/>
  <c r="P10" i="8" s="1"/>
  <c r="N13" i="8"/>
  <c r="N10" i="8"/>
  <c r="Z13" i="8"/>
  <c r="Z10" i="8"/>
  <c r="J64" i="5"/>
  <c r="J95" i="5"/>
  <c r="H40" i="5"/>
  <c r="H17" i="5"/>
  <c r="H33" i="5" s="1"/>
  <c r="D44" i="8"/>
  <c r="D45" i="8"/>
  <c r="D47" i="8"/>
  <c r="D51" i="8"/>
  <c r="D41" i="8"/>
  <c r="D43" i="8"/>
  <c r="D48" i="8"/>
  <c r="D49" i="8"/>
  <c r="D46" i="8"/>
  <c r="D40" i="8"/>
  <c r="F141" i="5"/>
  <c r="F148" i="5" s="1"/>
  <c r="J48" i="5"/>
  <c r="K118" i="5"/>
  <c r="K126" i="5" s="1"/>
  <c r="K133" i="5" s="1"/>
  <c r="AQ61" i="1"/>
  <c r="FN61" i="1"/>
  <c r="FB61" i="1"/>
  <c r="J143" i="5"/>
  <c r="EH62" i="1"/>
  <c r="DX62" i="1"/>
  <c r="GL62" i="1"/>
  <c r="DY62" i="1"/>
  <c r="DO62" i="1"/>
  <c r="GI62" i="1"/>
  <c r="DG62" i="1"/>
  <c r="GC61" i="1"/>
  <c r="BV62" i="1"/>
  <c r="FW62" i="1"/>
  <c r="CE62" i="1"/>
  <c r="FZ62" i="1"/>
  <c r="BD62" i="1"/>
  <c r="FQ62" i="1"/>
  <c r="BE62" i="1"/>
  <c r="AV61" i="1"/>
  <c r="AJ62" i="1"/>
  <c r="FK62" i="1"/>
  <c r="AK62" i="1"/>
  <c r="AA61" i="1"/>
  <c r="EX62" i="1"/>
  <c r="U62" i="1"/>
  <c r="FH61" i="1"/>
  <c r="FU61" i="1"/>
  <c r="FT61" i="1"/>
  <c r="FX61" i="1"/>
  <c r="FW61" i="1"/>
  <c r="GA61" i="1"/>
  <c r="FZ61" i="1"/>
  <c r="GG61" i="1"/>
  <c r="GF61" i="1"/>
  <c r="FL61" i="1"/>
  <c r="FK61" i="1"/>
  <c r="GJ61" i="1"/>
  <c r="GI61" i="1"/>
  <c r="GM61" i="1"/>
  <c r="GL61" i="1"/>
  <c r="FR61" i="1"/>
  <c r="FQ61" i="1"/>
  <c r="GP61" i="1"/>
  <c r="GO61" i="1"/>
  <c r="EJ61" i="1"/>
  <c r="DF62" i="1"/>
  <c r="BC61" i="1"/>
  <c r="K119" i="5"/>
  <c r="K127" i="5" s="1"/>
  <c r="P43" i="8"/>
  <c r="X43" i="8" s="1"/>
  <c r="P45" i="8"/>
  <c r="X45" i="8" s="1"/>
  <c r="P47" i="8"/>
  <c r="X47" i="8" s="1"/>
  <c r="P48" i="8"/>
  <c r="X48" i="8" s="1"/>
  <c r="P51" i="8"/>
  <c r="X51" i="8" s="1"/>
  <c r="P46" i="8"/>
  <c r="X46" i="8" s="1"/>
  <c r="O33" i="9"/>
  <c r="FU62" i="1"/>
  <c r="GP62" i="1"/>
  <c r="AS62" i="1"/>
  <c r="FX62" i="1"/>
  <c r="GA62" i="1"/>
  <c r="BU61" i="1"/>
  <c r="J118" i="5"/>
  <c r="J126" i="5" s="1"/>
  <c r="J133" i="5" s="1"/>
  <c r="FL62" i="1"/>
  <c r="GG62" i="1"/>
  <c r="CL61" i="1"/>
  <c r="ER61" i="1"/>
  <c r="BM62" i="1"/>
  <c r="GJ62" i="1"/>
  <c r="H140" i="5"/>
  <c r="H147" i="5" s="1"/>
  <c r="FR62" i="1"/>
  <c r="GM62" i="1"/>
  <c r="CD62" i="1"/>
  <c r="P44" i="8"/>
  <c r="X44" i="8" s="1"/>
  <c r="P49" i="8"/>
  <c r="X49" i="8" s="1"/>
  <c r="AI61" i="1"/>
  <c r="BL61" i="1"/>
  <c r="CM61" i="1"/>
  <c r="EF61" i="1"/>
  <c r="EJ62" i="1"/>
  <c r="H141" i="5"/>
  <c r="EO61" i="1"/>
  <c r="ER62" i="1"/>
  <c r="CD61" i="1"/>
  <c r="H143" i="5"/>
  <c r="DE62" i="1"/>
  <c r="DW61" i="1"/>
  <c r="CM62" i="1"/>
  <c r="I95" i="5"/>
  <c r="AI62" i="1"/>
  <c r="BC62" i="1"/>
  <c r="DN62" i="1"/>
  <c r="I118" i="5"/>
  <c r="I126" i="5" s="1"/>
  <c r="I133" i="5" s="1"/>
  <c r="EZ62" i="1"/>
  <c r="DN61" i="1"/>
  <c r="EO62" i="1"/>
  <c r="CH62" i="1"/>
  <c r="BU62" i="1"/>
  <c r="AS61" i="1"/>
  <c r="GD61" i="1"/>
  <c r="CU61" i="1"/>
  <c r="CU62" i="1"/>
  <c r="ES62" i="1"/>
  <c r="EQ61" i="1"/>
  <c r="EX61" i="1"/>
  <c r="DE61" i="1"/>
  <c r="H87" i="5"/>
  <c r="EL16" i="1"/>
  <c r="EH16" i="1"/>
  <c r="K117" i="5" s="1"/>
  <c r="DY16" i="1"/>
  <c r="K109" i="5" s="1"/>
  <c r="DP16" i="1"/>
  <c r="K101" i="5" s="1"/>
  <c r="DG16" i="1"/>
  <c r="K93" i="5" s="1"/>
  <c r="CJ16" i="1"/>
  <c r="CF16" i="1"/>
  <c r="K70" i="5" s="1"/>
  <c r="BW16" i="1"/>
  <c r="K62" i="5" s="1"/>
  <c r="BN16" i="1"/>
  <c r="K54" i="5" s="1"/>
  <c r="V15" i="12" l="1"/>
  <c r="V15" i="8"/>
  <c r="V37" i="8"/>
  <c r="V12" i="8"/>
  <c r="V25" i="12"/>
  <c r="V25" i="8"/>
  <c r="K125" i="5"/>
  <c r="AL12" i="8"/>
  <c r="AL25" i="12"/>
  <c r="AL25" i="8"/>
  <c r="J80" i="5"/>
  <c r="D37" i="8"/>
  <c r="K134" i="5"/>
  <c r="G8" i="9"/>
  <c r="I48" i="5"/>
  <c r="K8" i="9"/>
  <c r="I56" i="5"/>
  <c r="G33" i="9"/>
  <c r="I103" i="5"/>
  <c r="I40" i="5"/>
  <c r="J40" i="5"/>
  <c r="I17" i="5"/>
  <c r="J17" i="5"/>
  <c r="S8" i="9"/>
  <c r="I72" i="5"/>
  <c r="O8" i="9"/>
  <c r="I64" i="5"/>
  <c r="K33" i="9"/>
  <c r="I111" i="5"/>
  <c r="I87" i="5"/>
  <c r="J87" i="5"/>
  <c r="I25" i="5"/>
  <c r="J25" i="5"/>
  <c r="H134" i="5"/>
  <c r="H148" i="5" s="1"/>
  <c r="F40" i="8"/>
  <c r="P41" i="8"/>
  <c r="X41" i="8" s="1"/>
  <c r="T52" i="8"/>
  <c r="P40" i="8"/>
  <c r="X40" i="8" s="1"/>
  <c r="P37" i="8"/>
  <c r="X37" i="8" s="1"/>
  <c r="AI13" i="8"/>
  <c r="AI10" i="8"/>
  <c r="K13" i="8"/>
  <c r="K10" i="8"/>
  <c r="G13" i="8"/>
  <c r="G10" i="8"/>
  <c r="F37" i="8"/>
  <c r="O13" i="8"/>
  <c r="O10" i="8"/>
  <c r="AA13" i="8"/>
  <c r="AA10" i="8"/>
  <c r="CE16" i="1"/>
  <c r="J70" i="5" s="1"/>
  <c r="FI61" i="1"/>
  <c r="Y62" i="1"/>
  <c r="FD62" i="1"/>
  <c r="Y61" i="1"/>
  <c r="FD61" i="1"/>
  <c r="BV16" i="1"/>
  <c r="J62" i="5" s="1"/>
  <c r="DX16" i="1"/>
  <c r="J109" i="5" s="1"/>
  <c r="I37" i="8"/>
  <c r="EG16" i="1"/>
  <c r="J117" i="5" s="1"/>
  <c r="DO16" i="1"/>
  <c r="J101" i="5" s="1"/>
  <c r="DF16" i="1"/>
  <c r="J93" i="5" s="1"/>
  <c r="BM16" i="1"/>
  <c r="J54" i="5" s="1"/>
  <c r="M141" i="5"/>
  <c r="M148" i="5" s="1"/>
  <c r="DW62" i="1"/>
  <c r="FO61" i="1"/>
  <c r="GR61" i="1"/>
  <c r="CL62" i="1"/>
  <c r="AT61" i="1"/>
  <c r="H150" i="5"/>
  <c r="H149" i="5" s="1"/>
  <c r="H142" i="5"/>
  <c r="J150" i="5"/>
  <c r="J149" i="5" s="1"/>
  <c r="J142" i="5"/>
  <c r="I119" i="5"/>
  <c r="J119" i="5"/>
  <c r="J127" i="5" s="1"/>
  <c r="CX62" i="1"/>
  <c r="GC62" i="1"/>
  <c r="GD62" i="1"/>
  <c r="AV62" i="1"/>
  <c r="FN62" i="1"/>
  <c r="FH62" i="1"/>
  <c r="FI62" i="1"/>
  <c r="EZ61" i="1"/>
  <c r="EF62" i="1"/>
  <c r="EG62" i="1"/>
  <c r="CK61" i="1"/>
  <c r="EM61" i="1"/>
  <c r="EN61" i="1"/>
  <c r="ES61" i="1"/>
  <c r="FO62" i="1"/>
  <c r="BL62" i="1"/>
  <c r="GR62" i="1"/>
  <c r="H37" i="8"/>
  <c r="EQ62" i="1"/>
  <c r="V26" i="12" l="1"/>
  <c r="S33" i="9"/>
  <c r="I127" i="5"/>
  <c r="F52" i="8"/>
  <c r="V26" i="8"/>
  <c r="W8" i="9"/>
  <c r="J125" i="5"/>
  <c r="AL26" i="12"/>
  <c r="AL26" i="8"/>
  <c r="I33" i="5"/>
  <c r="I80" i="5"/>
  <c r="J33" i="5"/>
  <c r="J134" i="5" s="1"/>
  <c r="U52" i="8"/>
  <c r="AM13" i="8"/>
  <c r="AM10" i="8"/>
  <c r="W13" i="8"/>
  <c r="W10" i="8"/>
  <c r="I40" i="8"/>
  <c r="Q48" i="8"/>
  <c r="Y48" i="8" s="1"/>
  <c r="Q44" i="8"/>
  <c r="Y44" i="8" s="1"/>
  <c r="Q37" i="8"/>
  <c r="Y37" i="8" s="1"/>
  <c r="Q49" i="8"/>
  <c r="Y49" i="8" s="1"/>
  <c r="Q47" i="8"/>
  <c r="Y47" i="8" s="1"/>
  <c r="Q46" i="8"/>
  <c r="Y46" i="8" s="1"/>
  <c r="GS61" i="1"/>
  <c r="K143" i="5"/>
  <c r="L143" i="5"/>
  <c r="CX61" i="1"/>
  <c r="CV61" i="1"/>
  <c r="GS62" i="1"/>
  <c r="AA62" i="1"/>
  <c r="FB62" i="1"/>
  <c r="GT62" i="1"/>
  <c r="FC61" i="1"/>
  <c r="AB61" i="1"/>
  <c r="GT61" i="1"/>
  <c r="EM62" i="1"/>
  <c r="EN62" i="1"/>
  <c r="CK62" i="1"/>
  <c r="CV62" i="1"/>
  <c r="CW62" i="1"/>
  <c r="EV62" i="1"/>
  <c r="AB62" i="1"/>
  <c r="AT62" i="1"/>
  <c r="AU62" i="1"/>
  <c r="EU61" i="1"/>
  <c r="FC62" i="1"/>
  <c r="K140" i="5"/>
  <c r="K147" i="5" s="1"/>
  <c r="EU62" i="1"/>
  <c r="GU62" i="1"/>
  <c r="K141" i="5"/>
  <c r="K148" i="5" s="1"/>
  <c r="J141" i="5"/>
  <c r="EE60" i="1"/>
  <c r="ED60" i="1"/>
  <c r="DV60" i="1"/>
  <c r="DU60" i="1"/>
  <c r="DM60" i="1"/>
  <c r="DL60" i="1"/>
  <c r="DD60" i="1"/>
  <c r="DC60" i="1"/>
  <c r="CT60" i="1"/>
  <c r="CR60" i="1"/>
  <c r="CC60" i="1"/>
  <c r="CB60" i="1"/>
  <c r="BT60" i="1"/>
  <c r="BS60" i="1"/>
  <c r="BK60" i="1"/>
  <c r="BJ60" i="1"/>
  <c r="BB60" i="1"/>
  <c r="BA60" i="1"/>
  <c r="AR60" i="1"/>
  <c r="AP60" i="1"/>
  <c r="AH60" i="1"/>
  <c r="AG60" i="1"/>
  <c r="EE57" i="1"/>
  <c r="H116" i="5" s="1"/>
  <c r="ED57" i="1"/>
  <c r="DV57" i="1"/>
  <c r="H108" i="5" s="1"/>
  <c r="DU57" i="1"/>
  <c r="DM57" i="1"/>
  <c r="H100" i="5" s="1"/>
  <c r="DL57" i="1"/>
  <c r="DD57" i="1"/>
  <c r="H92" i="5" s="1"/>
  <c r="DC57" i="1"/>
  <c r="CT57" i="1"/>
  <c r="CR57" i="1"/>
  <c r="CC57" i="1"/>
  <c r="H69" i="5" s="1"/>
  <c r="CB57" i="1"/>
  <c r="BT57" i="1"/>
  <c r="H61" i="5" s="1"/>
  <c r="BS57" i="1"/>
  <c r="BK57" i="1"/>
  <c r="H53" i="5" s="1"/>
  <c r="BJ57" i="1"/>
  <c r="BB57" i="1"/>
  <c r="H45" i="5" s="1"/>
  <c r="BA57" i="1"/>
  <c r="AR57" i="1"/>
  <c r="AP57" i="1"/>
  <c r="AH57" i="1"/>
  <c r="H22" i="5" s="1"/>
  <c r="AG57" i="1"/>
  <c r="X60" i="1"/>
  <c r="V60" i="1"/>
  <c r="X57" i="1"/>
  <c r="V57" i="1"/>
  <c r="AB39" i="8" l="1"/>
  <c r="G40" i="8"/>
  <c r="G14" i="5"/>
  <c r="AC8" i="1"/>
  <c r="G22" i="5"/>
  <c r="AL8" i="1"/>
  <c r="G37" i="5"/>
  <c r="AW8" i="1"/>
  <c r="G45" i="5"/>
  <c r="BF8" i="1"/>
  <c r="G53" i="5"/>
  <c r="BO8" i="1"/>
  <c r="G61" i="5"/>
  <c r="BX8" i="1"/>
  <c r="G69" i="5"/>
  <c r="CG8" i="1"/>
  <c r="G84" i="5"/>
  <c r="CY8" i="1"/>
  <c r="G92" i="5"/>
  <c r="DH8" i="1"/>
  <c r="G100" i="5"/>
  <c r="DQ8" i="1"/>
  <c r="G108" i="5"/>
  <c r="DZ8" i="1"/>
  <c r="G116" i="5"/>
  <c r="EI8" i="1"/>
  <c r="I134" i="5"/>
  <c r="J148" i="5"/>
  <c r="G37" i="8"/>
  <c r="H124" i="5"/>
  <c r="H77" i="5"/>
  <c r="Q51" i="8"/>
  <c r="Y51" i="8" s="1"/>
  <c r="Q45" i="8"/>
  <c r="Y45" i="8" s="1"/>
  <c r="Q43" i="8"/>
  <c r="Y43" i="8" s="1"/>
  <c r="Q41" i="8"/>
  <c r="Y41" i="8" s="1"/>
  <c r="Q40" i="8"/>
  <c r="Y40" i="8" s="1"/>
  <c r="GU61" i="1"/>
  <c r="M143" i="5"/>
  <c r="L150" i="5"/>
  <c r="L149" i="5" s="1"/>
  <c r="L142" i="5"/>
  <c r="K150" i="5"/>
  <c r="K149" i="5" s="1"/>
  <c r="K142" i="5"/>
  <c r="I140" i="5"/>
  <c r="I147" i="5" s="1"/>
  <c r="J140" i="5"/>
  <c r="Z62" i="1"/>
  <c r="Z61" i="1"/>
  <c r="FG61" i="1"/>
  <c r="EV61" i="1"/>
  <c r="ET61" i="1"/>
  <c r="FF62" i="1"/>
  <c r="FF61" i="1"/>
  <c r="FA62" i="1"/>
  <c r="FG62" i="1"/>
  <c r="ET62" i="1"/>
  <c r="I141" i="5"/>
  <c r="EW16" i="1"/>
  <c r="EC16" i="1"/>
  <c r="DT16" i="1"/>
  <c r="DK16" i="1"/>
  <c r="DB16" i="1"/>
  <c r="Z66" i="8"/>
  <c r="Z80" i="8" s="1"/>
  <c r="CS16" i="1"/>
  <c r="CQ16" i="1"/>
  <c r="CI16" i="1"/>
  <c r="Z15" i="12" l="1"/>
  <c r="Z26" i="12" s="1"/>
  <c r="GC16" i="1"/>
  <c r="L85" i="5" s="1"/>
  <c r="X15" i="12"/>
  <c r="X26" i="12" s="1"/>
  <c r="X15" i="8"/>
  <c r="U15" i="12"/>
  <c r="E42" i="12" s="1"/>
  <c r="U15" i="8"/>
  <c r="E42" i="8" s="1"/>
  <c r="AD25" i="12"/>
  <c r="AD26" i="12" s="1"/>
  <c r="AB39" i="12" s="1"/>
  <c r="Z15" i="8"/>
  <c r="G30" i="5"/>
  <c r="G77" i="5"/>
  <c r="G124" i="5"/>
  <c r="D48" i="13"/>
  <c r="D49" i="13" s="1"/>
  <c r="D48" i="9"/>
  <c r="F101" i="5"/>
  <c r="X12" i="8"/>
  <c r="AC25" i="12"/>
  <c r="AC26" i="12" s="1"/>
  <c r="AB25" i="8"/>
  <c r="AB26" i="8" s="1"/>
  <c r="F85" i="5"/>
  <c r="U12" i="8"/>
  <c r="U25" i="12"/>
  <c r="U26" i="12" s="1"/>
  <c r="U25" i="8"/>
  <c r="AF12" i="8"/>
  <c r="AF25" i="12"/>
  <c r="AF26" i="12" s="1"/>
  <c r="AF25" i="8"/>
  <c r="F93" i="5"/>
  <c r="H35" i="9"/>
  <c r="H48" i="13"/>
  <c r="H49" i="13" s="1"/>
  <c r="H48" i="9"/>
  <c r="F109" i="5"/>
  <c r="L35" i="9"/>
  <c r="L48" i="13"/>
  <c r="AJ25" i="12"/>
  <c r="L48" i="9"/>
  <c r="AJ25" i="8"/>
  <c r="F117" i="5"/>
  <c r="I148" i="5"/>
  <c r="Z12" i="8"/>
  <c r="D35" i="9"/>
  <c r="AJ12" i="8"/>
  <c r="FA61" i="1"/>
  <c r="I143" i="5"/>
  <c r="M142" i="5"/>
  <c r="M150" i="5"/>
  <c r="M149" i="5" s="1"/>
  <c r="J147" i="5"/>
  <c r="FE61" i="1"/>
  <c r="FE62" i="1"/>
  <c r="BE16" i="1"/>
  <c r="BD16" i="1"/>
  <c r="EC60" i="1"/>
  <c r="EC57" i="1"/>
  <c r="F116" i="5" s="1"/>
  <c r="DT60" i="1"/>
  <c r="CQ60" i="1"/>
  <c r="T93" i="8"/>
  <c r="BE60" i="1"/>
  <c r="DB57" i="1"/>
  <c r="F92" i="5" s="1"/>
  <c r="CI57" i="1"/>
  <c r="CN8" i="1" s="1"/>
  <c r="CQ57" i="1"/>
  <c r="F84" i="5" s="1"/>
  <c r="DK57" i="1"/>
  <c r="F100" i="5" s="1"/>
  <c r="FR57" i="1"/>
  <c r="M45" i="5" s="1"/>
  <c r="G60" i="9"/>
  <c r="BD60" i="1"/>
  <c r="CH16" i="1"/>
  <c r="CI60" i="1"/>
  <c r="FQ57" i="1"/>
  <c r="FR60" i="1"/>
  <c r="FQ60" i="1"/>
  <c r="BV57" i="1"/>
  <c r="J61" i="5" s="1"/>
  <c r="BN60" i="1"/>
  <c r="CF60" i="1"/>
  <c r="DB60" i="1"/>
  <c r="DK60" i="1"/>
  <c r="EY60" i="1"/>
  <c r="CU16" i="1"/>
  <c r="H85" i="5" s="1"/>
  <c r="CS57" i="1"/>
  <c r="DT57" i="1"/>
  <c r="F108" i="5" s="1"/>
  <c r="CS60" i="1"/>
  <c r="BW57" i="1"/>
  <c r="K61" i="5" s="1"/>
  <c r="DF57" i="1"/>
  <c r="J92" i="5" s="1"/>
  <c r="GM57" i="1"/>
  <c r="M108" i="5" s="1"/>
  <c r="DY57" i="1"/>
  <c r="K108" i="5" s="1"/>
  <c r="GA57" i="1"/>
  <c r="M69" i="5" s="1"/>
  <c r="BM57" i="1"/>
  <c r="J53" i="5" s="1"/>
  <c r="EG57" i="1"/>
  <c r="J116" i="5" s="1"/>
  <c r="FX60" i="1"/>
  <c r="DG60" i="1"/>
  <c r="N66" i="8"/>
  <c r="N80" i="8" s="1"/>
  <c r="AQ16" i="1"/>
  <c r="AJ16" i="1"/>
  <c r="J23" i="5" s="1"/>
  <c r="GD16" i="1" l="1"/>
  <c r="M85" i="5" s="1"/>
  <c r="X26" i="8"/>
  <c r="N15" i="12"/>
  <c r="N26" i="12" s="1"/>
  <c r="FN16" i="1"/>
  <c r="L38" i="5" s="1"/>
  <c r="N15" i="8"/>
  <c r="Z26" i="8"/>
  <c r="G131" i="5"/>
  <c r="F125" i="5"/>
  <c r="U26" i="8"/>
  <c r="P48" i="9"/>
  <c r="H49" i="9"/>
  <c r="AF26" i="8"/>
  <c r="L45" i="5"/>
  <c r="FS8" i="1"/>
  <c r="BD57" i="1"/>
  <c r="J45" i="5" s="1"/>
  <c r="J46" i="5"/>
  <c r="J78" i="5" s="1"/>
  <c r="BE57" i="1"/>
  <c r="K45" i="5" s="1"/>
  <c r="K46" i="5"/>
  <c r="K78" i="5" s="1"/>
  <c r="AJ26" i="8"/>
  <c r="P48" i="13"/>
  <c r="P49" i="13" s="1"/>
  <c r="L49" i="13"/>
  <c r="AJ26" i="12"/>
  <c r="L49" i="9"/>
  <c r="T107" i="8"/>
  <c r="AB104" i="8" s="1"/>
  <c r="X93" i="8"/>
  <c r="X107" i="8" s="1"/>
  <c r="G74" i="9"/>
  <c r="L26" i="8"/>
  <c r="N12" i="8"/>
  <c r="P35" i="9"/>
  <c r="D49" i="9"/>
  <c r="F124" i="5"/>
  <c r="I150" i="5"/>
  <c r="I149" i="5" s="1"/>
  <c r="I142" i="5"/>
  <c r="GC57" i="1"/>
  <c r="CW16" i="1"/>
  <c r="CX16" i="1"/>
  <c r="K85" i="5" s="1"/>
  <c r="BU16" i="1"/>
  <c r="EL60" i="1"/>
  <c r="AJ57" i="1"/>
  <c r="J22" i="5" s="1"/>
  <c r="AK16" i="1"/>
  <c r="K23" i="5" s="1"/>
  <c r="AQ60" i="1"/>
  <c r="EZ60" i="1"/>
  <c r="CX60" i="1"/>
  <c r="DP60" i="1"/>
  <c r="FW60" i="1"/>
  <c r="O60" i="9"/>
  <c r="O74" i="9" s="1"/>
  <c r="DY60" i="1"/>
  <c r="DO57" i="1"/>
  <c r="J100" i="5" s="1"/>
  <c r="GL57" i="1"/>
  <c r="FZ57" i="1"/>
  <c r="CE57" i="1"/>
  <c r="J69" i="5" s="1"/>
  <c r="DX60" i="1"/>
  <c r="GP57" i="1"/>
  <c r="M116" i="5" s="1"/>
  <c r="GO57" i="1"/>
  <c r="GJ60" i="1"/>
  <c r="GI60" i="1"/>
  <c r="BV60" i="1"/>
  <c r="CJ60" i="1"/>
  <c r="GJ57" i="1"/>
  <c r="M100" i="5" s="1"/>
  <c r="GI57" i="1"/>
  <c r="CU57" i="1"/>
  <c r="H84" i="5" s="1"/>
  <c r="GA60" i="1"/>
  <c r="FZ60" i="1"/>
  <c r="FK57" i="1"/>
  <c r="FL60" i="1"/>
  <c r="FK60" i="1"/>
  <c r="AQ57" i="1"/>
  <c r="BM60" i="1"/>
  <c r="CH60" i="1"/>
  <c r="CE60" i="1"/>
  <c r="FT57" i="1"/>
  <c r="EJ60" i="1"/>
  <c r="FX57" i="1"/>
  <c r="M61" i="5" s="1"/>
  <c r="FW57" i="1"/>
  <c r="CH57" i="1"/>
  <c r="GG60" i="1"/>
  <c r="GF60" i="1"/>
  <c r="GP60" i="1"/>
  <c r="GO60" i="1"/>
  <c r="CF57" i="1"/>
  <c r="K69" i="5" s="1"/>
  <c r="GM60" i="1"/>
  <c r="GL60" i="1"/>
  <c r="GG57" i="1"/>
  <c r="M92" i="5" s="1"/>
  <c r="GF57" i="1"/>
  <c r="EL57" i="1"/>
  <c r="FT60" i="1"/>
  <c r="CJ57" i="1"/>
  <c r="BC60" i="1"/>
  <c r="CU60" i="1"/>
  <c r="GC60" i="1"/>
  <c r="CM16" i="1"/>
  <c r="CM57" i="1" s="1"/>
  <c r="BC16" i="1"/>
  <c r="DO60" i="1"/>
  <c r="CL60" i="1"/>
  <c r="GD60" i="1"/>
  <c r="FL57" i="1"/>
  <c r="M22" i="5" s="1"/>
  <c r="AS16" i="1"/>
  <c r="H38" i="5" s="1"/>
  <c r="GD57" i="1" l="1"/>
  <c r="M84" i="5" s="1"/>
  <c r="FO16" i="1"/>
  <c r="M38" i="5" s="1"/>
  <c r="O13" i="13"/>
  <c r="O13" i="9"/>
  <c r="G13" i="13"/>
  <c r="G13" i="9"/>
  <c r="N26" i="8"/>
  <c r="P49" i="9"/>
  <c r="I46" i="5"/>
  <c r="G23" i="13"/>
  <c r="I62" i="5"/>
  <c r="O23" i="13"/>
  <c r="L53" i="5"/>
  <c r="FV8" i="1"/>
  <c r="L108" i="5"/>
  <c r="GN8" i="1"/>
  <c r="L92" i="5"/>
  <c r="GH8" i="1"/>
  <c r="L61" i="5"/>
  <c r="FY8" i="1"/>
  <c r="L22" i="5"/>
  <c r="FM8" i="1"/>
  <c r="L100" i="5"/>
  <c r="GK8" i="1"/>
  <c r="L116" i="5"/>
  <c r="GQ8" i="1"/>
  <c r="L69" i="5"/>
  <c r="GB8" i="1"/>
  <c r="L84" i="5"/>
  <c r="GE8" i="1"/>
  <c r="J77" i="5"/>
  <c r="CW57" i="1"/>
  <c r="J84" i="5" s="1"/>
  <c r="J85" i="5"/>
  <c r="G9" i="9"/>
  <c r="G23" i="9"/>
  <c r="O9" i="9"/>
  <c r="O23" i="9"/>
  <c r="CD60" i="1"/>
  <c r="S60" i="9"/>
  <c r="S74" i="9" s="1"/>
  <c r="BL60" i="1"/>
  <c r="K60" i="9"/>
  <c r="BC57" i="1"/>
  <c r="I45" i="5" s="1"/>
  <c r="G10" i="9"/>
  <c r="BU57" i="1"/>
  <c r="I61" i="5" s="1"/>
  <c r="O10" i="9"/>
  <c r="M124" i="5"/>
  <c r="AV16" i="1"/>
  <c r="K38" i="5" s="1"/>
  <c r="AU16" i="1"/>
  <c r="BU60" i="1"/>
  <c r="CD16" i="1"/>
  <c r="FU60" i="1"/>
  <c r="AK60" i="1"/>
  <c r="FU57" i="1"/>
  <c r="M53" i="5" s="1"/>
  <c r="M77" i="5" s="1"/>
  <c r="BW60" i="1"/>
  <c r="CM60" i="1"/>
  <c r="AV60" i="1"/>
  <c r="CL16" i="1"/>
  <c r="CL57" i="1" s="1"/>
  <c r="DX57" i="1"/>
  <c r="J108" i="5" s="1"/>
  <c r="J124" i="5" s="1"/>
  <c r="DW16" i="1"/>
  <c r="EN16" i="1"/>
  <c r="DN16" i="1"/>
  <c r="DP57" i="1"/>
  <c r="K100" i="5" s="1"/>
  <c r="AI16" i="1"/>
  <c r="AK57" i="1"/>
  <c r="K22" i="5" s="1"/>
  <c r="CV16" i="1"/>
  <c r="AA15" i="12" s="1"/>
  <c r="AA26" i="12" s="1"/>
  <c r="CX57" i="1"/>
  <c r="K84" i="5" s="1"/>
  <c r="DF60" i="1"/>
  <c r="FN57" i="1"/>
  <c r="DE16" i="1"/>
  <c r="DG57" i="1"/>
  <c r="K92" i="5" s="1"/>
  <c r="AS57" i="1"/>
  <c r="H37" i="5" s="1"/>
  <c r="AJ60" i="1"/>
  <c r="BL16" i="1"/>
  <c r="BN57" i="1"/>
  <c r="K53" i="5" s="1"/>
  <c r="K77" i="5" s="1"/>
  <c r="EG60" i="1"/>
  <c r="AS60" i="1"/>
  <c r="FO60" i="1"/>
  <c r="FN60" i="1"/>
  <c r="CW60" i="1"/>
  <c r="G85" i="9"/>
  <c r="U16" i="1"/>
  <c r="FO57" i="1" l="1"/>
  <c r="M37" i="5" s="1"/>
  <c r="L124" i="5"/>
  <c r="N42" i="12"/>
  <c r="R42" i="12"/>
  <c r="D15" i="12"/>
  <c r="D42" i="12" s="1"/>
  <c r="D15" i="8"/>
  <c r="D42" i="8" s="1"/>
  <c r="R42" i="8"/>
  <c r="N42" i="8"/>
  <c r="F15" i="12"/>
  <c r="F42" i="12" s="1"/>
  <c r="FH16" i="1"/>
  <c r="FI16" i="1" s="1"/>
  <c r="O24" i="13"/>
  <c r="K38" i="13"/>
  <c r="K38" i="9"/>
  <c r="K13" i="13"/>
  <c r="K13" i="9"/>
  <c r="S13" i="13"/>
  <c r="S13" i="9"/>
  <c r="K25" i="12"/>
  <c r="K15" i="12"/>
  <c r="K15" i="8"/>
  <c r="G38" i="13"/>
  <c r="G38" i="9"/>
  <c r="AI15" i="12"/>
  <c r="AI15" i="8"/>
  <c r="F25" i="12"/>
  <c r="F15" i="8"/>
  <c r="F42" i="8" s="1"/>
  <c r="I85" i="5"/>
  <c r="AA15" i="8"/>
  <c r="L77" i="5"/>
  <c r="EX16" i="1"/>
  <c r="F139" i="5" s="1"/>
  <c r="F15" i="5"/>
  <c r="F31" i="5" s="1"/>
  <c r="F132" i="5" s="1"/>
  <c r="D25" i="12"/>
  <c r="R52" i="12"/>
  <c r="N52" i="12"/>
  <c r="H25" i="8"/>
  <c r="R52" i="8"/>
  <c r="N52" i="8"/>
  <c r="I93" i="5"/>
  <c r="AI25" i="12"/>
  <c r="I70" i="5"/>
  <c r="S23" i="13"/>
  <c r="G24" i="13"/>
  <c r="I54" i="5"/>
  <c r="K23" i="13"/>
  <c r="I101" i="5"/>
  <c r="G48" i="13"/>
  <c r="I109" i="5"/>
  <c r="K48" i="13"/>
  <c r="K49" i="13" s="1"/>
  <c r="L37" i="5"/>
  <c r="FP8" i="1"/>
  <c r="G24" i="9"/>
  <c r="K11" i="8"/>
  <c r="I23" i="5"/>
  <c r="AU57" i="1"/>
  <c r="J37" i="5" s="1"/>
  <c r="J38" i="5"/>
  <c r="G34" i="9"/>
  <c r="G48" i="9"/>
  <c r="K34" i="9"/>
  <c r="K48" i="9"/>
  <c r="K9" i="9"/>
  <c r="K23" i="9"/>
  <c r="AI11" i="8"/>
  <c r="AI25" i="8"/>
  <c r="S9" i="9"/>
  <c r="S23" i="9"/>
  <c r="AA11" i="8"/>
  <c r="AE25" i="8"/>
  <c r="AE26" i="8" s="1"/>
  <c r="F12" i="8"/>
  <c r="R93" i="8"/>
  <c r="R107" i="8" s="1"/>
  <c r="D66" i="8"/>
  <c r="N93" i="8"/>
  <c r="CK60" i="1"/>
  <c r="W66" i="8"/>
  <c r="W80" i="8" s="1"/>
  <c r="K74" i="9"/>
  <c r="W60" i="9"/>
  <c r="W74" i="9" s="1"/>
  <c r="G99" i="9"/>
  <c r="DE60" i="1"/>
  <c r="AI66" i="8"/>
  <c r="AI80" i="8" s="1"/>
  <c r="AI60" i="1"/>
  <c r="K66" i="8"/>
  <c r="K80" i="8" s="1"/>
  <c r="DW60" i="1"/>
  <c r="K85" i="9"/>
  <c r="K99" i="9" s="1"/>
  <c r="CV60" i="1"/>
  <c r="AA66" i="8"/>
  <c r="AA80" i="8" s="1"/>
  <c r="N39" i="8"/>
  <c r="D12" i="8"/>
  <c r="D26" i="8" s="1"/>
  <c r="R39" i="8"/>
  <c r="DN57" i="1"/>
  <c r="I100" i="5" s="1"/>
  <c r="G35" i="9"/>
  <c r="BL57" i="1"/>
  <c r="I53" i="5" s="1"/>
  <c r="K10" i="9"/>
  <c r="DW57" i="1"/>
  <c r="I108" i="5" s="1"/>
  <c r="K35" i="9"/>
  <c r="CD57" i="1"/>
  <c r="I69" i="5" s="1"/>
  <c r="S10" i="9"/>
  <c r="O24" i="9"/>
  <c r="CV57" i="1"/>
  <c r="I84" i="5" s="1"/>
  <c r="AA12" i="8"/>
  <c r="DE57" i="1"/>
  <c r="I92" i="5" s="1"/>
  <c r="AI12" i="8"/>
  <c r="AI57" i="1"/>
  <c r="I22" i="5" s="1"/>
  <c r="K12" i="8"/>
  <c r="EN60" i="1"/>
  <c r="EN57" i="1"/>
  <c r="U57" i="1"/>
  <c r="F14" i="5" s="1"/>
  <c r="F30" i="5" s="1"/>
  <c r="F131" i="5" s="1"/>
  <c r="CK16" i="1"/>
  <c r="W57" i="1"/>
  <c r="U60" i="1"/>
  <c r="AT16" i="1"/>
  <c r="O15" i="12" s="1"/>
  <c r="O26" i="12" s="1"/>
  <c r="AV57" i="1"/>
  <c r="K37" i="5" s="1"/>
  <c r="DN60" i="1"/>
  <c r="AU60" i="1"/>
  <c r="F66" i="8"/>
  <c r="Y16" i="1"/>
  <c r="S24" i="13" l="1"/>
  <c r="W13" i="9"/>
  <c r="K24" i="13"/>
  <c r="G49" i="13"/>
  <c r="W13" i="13"/>
  <c r="V42" i="12"/>
  <c r="R53" i="12"/>
  <c r="F26" i="12"/>
  <c r="AB38" i="12" s="1"/>
  <c r="AB40" i="12" s="1"/>
  <c r="F52" i="12"/>
  <c r="F53" i="12" s="1"/>
  <c r="GR16" i="1"/>
  <c r="L15" i="5"/>
  <c r="L31" i="5" s="1"/>
  <c r="L132" i="5" s="1"/>
  <c r="V42" i="8"/>
  <c r="K26" i="12"/>
  <c r="W25" i="12"/>
  <c r="W15" i="12"/>
  <c r="W15" i="8"/>
  <c r="AI26" i="12"/>
  <c r="S25" i="12"/>
  <c r="S26" i="12" s="1"/>
  <c r="O15" i="8"/>
  <c r="F26" i="8"/>
  <c r="AB38" i="8" s="1"/>
  <c r="AB40" i="8" s="1"/>
  <c r="AA26" i="8"/>
  <c r="I78" i="5"/>
  <c r="W9" i="9"/>
  <c r="AI26" i="8"/>
  <c r="V52" i="8"/>
  <c r="F146" i="5"/>
  <c r="W23" i="13"/>
  <c r="W24" i="13" s="1"/>
  <c r="H26" i="8"/>
  <c r="D52" i="8"/>
  <c r="V52" i="12"/>
  <c r="V53" i="12" s="1"/>
  <c r="N53" i="12"/>
  <c r="D26" i="12"/>
  <c r="D52" i="12"/>
  <c r="D53" i="12" s="1"/>
  <c r="S24" i="9"/>
  <c r="K24" i="9"/>
  <c r="S25" i="8"/>
  <c r="S26" i="8" s="1"/>
  <c r="I38" i="5"/>
  <c r="GS16" i="1"/>
  <c r="M15" i="5"/>
  <c r="M31" i="5" s="1"/>
  <c r="M132" i="5" s="1"/>
  <c r="ES16" i="1"/>
  <c r="ES57" i="1" s="1"/>
  <c r="H15" i="5"/>
  <c r="H31" i="5" s="1"/>
  <c r="H132" i="5" s="1"/>
  <c r="K49" i="9"/>
  <c r="W23" i="9"/>
  <c r="W11" i="8"/>
  <c r="W25" i="8"/>
  <c r="F39" i="8"/>
  <c r="F53" i="8" s="1"/>
  <c r="O12" i="8"/>
  <c r="O11" i="8"/>
  <c r="I77" i="5"/>
  <c r="V93" i="8"/>
  <c r="V107" i="8" s="1"/>
  <c r="N107" i="8"/>
  <c r="D93" i="8"/>
  <c r="D107" i="8" s="1"/>
  <c r="D80" i="8"/>
  <c r="F80" i="8"/>
  <c r="AB92" i="8" s="1"/>
  <c r="AB94" i="8" s="1"/>
  <c r="AB107" i="8" s="1"/>
  <c r="F93" i="8"/>
  <c r="F107" i="8" s="1"/>
  <c r="AT60" i="1"/>
  <c r="O66" i="8"/>
  <c r="O80" i="8" s="1"/>
  <c r="W10" i="9"/>
  <c r="G49" i="9"/>
  <c r="V39" i="8"/>
  <c r="R53" i="8"/>
  <c r="CK57" i="1"/>
  <c r="W12" i="8"/>
  <c r="AT57" i="1"/>
  <c r="I37" i="5" s="1"/>
  <c r="FH57" i="1"/>
  <c r="AA16" i="1"/>
  <c r="J15" i="5" s="1"/>
  <c r="J31" i="5" s="1"/>
  <c r="J132" i="5" s="1"/>
  <c r="AB16" i="1"/>
  <c r="FH60" i="1"/>
  <c r="W60" i="1"/>
  <c r="Y57" i="1"/>
  <c r="H14" i="5" s="1"/>
  <c r="H30" i="5" s="1"/>
  <c r="H131" i="5" s="1"/>
  <c r="EQ60" i="1"/>
  <c r="EX60" i="1"/>
  <c r="GR57" i="1"/>
  <c r="EX57" i="1"/>
  <c r="F138" i="5" s="1"/>
  <c r="F145" i="5" s="1"/>
  <c r="EK16" i="1"/>
  <c r="EJ16" i="1"/>
  <c r="EJ57" i="1" s="1"/>
  <c r="W26" i="12" l="1"/>
  <c r="W24" i="9"/>
  <c r="L14" i="5"/>
  <c r="L30" i="5" s="1"/>
  <c r="L131" i="5" s="1"/>
  <c r="FJ8" i="1"/>
  <c r="AB57" i="1"/>
  <c r="K14" i="5" s="1"/>
  <c r="K30" i="5" s="1"/>
  <c r="K15" i="5"/>
  <c r="K31" i="5" s="1"/>
  <c r="K132" i="5" s="1"/>
  <c r="AK12" i="8"/>
  <c r="E39" i="8" s="1"/>
  <c r="AK25" i="12"/>
  <c r="AK25" i="8"/>
  <c r="E52" i="8" s="1"/>
  <c r="O26" i="8"/>
  <c r="Y60" i="1"/>
  <c r="W26" i="8"/>
  <c r="P26" i="8"/>
  <c r="D39" i="8"/>
  <c r="D53" i="8" s="1"/>
  <c r="GY20" i="1"/>
  <c r="GR60" i="1"/>
  <c r="AA57" i="1"/>
  <c r="J14" i="5" s="1"/>
  <c r="J30" i="5" s="1"/>
  <c r="J131" i="5" s="1"/>
  <c r="EU16" i="1"/>
  <c r="H39" i="12" s="1"/>
  <c r="ER60" i="1"/>
  <c r="EK60" i="1"/>
  <c r="EK57" i="1"/>
  <c r="EP8" i="1" s="1"/>
  <c r="GS57" i="1"/>
  <c r="FI57" i="1"/>
  <c r="M14" i="5" s="1"/>
  <c r="M30" i="5" s="1"/>
  <c r="M131" i="5" s="1"/>
  <c r="EZ16" i="1"/>
  <c r="T39" i="8" s="1"/>
  <c r="EY57" i="1"/>
  <c r="G138" i="5" s="1"/>
  <c r="G145" i="5" s="1"/>
  <c r="Z16" i="1"/>
  <c r="AA60" i="1"/>
  <c r="B4" i="5"/>
  <c r="B3" i="5"/>
  <c r="P42" i="12" l="1"/>
  <c r="X42" i="12" s="1"/>
  <c r="GT16" i="1"/>
  <c r="P42" i="8"/>
  <c r="X42" i="8" s="1"/>
  <c r="G15" i="8"/>
  <c r="G15" i="12"/>
  <c r="H42" i="12"/>
  <c r="H42" i="8"/>
  <c r="I15" i="5"/>
  <c r="I31" i="5" s="1"/>
  <c r="G25" i="12"/>
  <c r="AK26" i="8"/>
  <c r="P52" i="8"/>
  <c r="X52" i="8" s="1"/>
  <c r="P52" i="12"/>
  <c r="H139" i="5"/>
  <c r="H146" i="5" s="1"/>
  <c r="E53" i="8"/>
  <c r="AK26" i="12"/>
  <c r="E52" i="12"/>
  <c r="E53" i="12" s="1"/>
  <c r="G11" i="8"/>
  <c r="K25" i="8"/>
  <c r="H52" i="12"/>
  <c r="H52" i="8"/>
  <c r="P39" i="8"/>
  <c r="X39" i="8" s="1"/>
  <c r="P38" i="8"/>
  <c r="X38" i="8" s="1"/>
  <c r="H39" i="8"/>
  <c r="H38" i="8"/>
  <c r="G12" i="8"/>
  <c r="FB16" i="1"/>
  <c r="T53" i="8"/>
  <c r="Q39" i="8"/>
  <c r="V53" i="8"/>
  <c r="N53" i="8"/>
  <c r="GY22" i="1"/>
  <c r="GY24" i="1" s="1"/>
  <c r="AB60" i="1"/>
  <c r="EU57" i="1"/>
  <c r="Z57" i="1"/>
  <c r="I14" i="5" s="1"/>
  <c r="I30" i="5" s="1"/>
  <c r="GS60" i="1"/>
  <c r="FI60" i="1"/>
  <c r="EZ57" i="1"/>
  <c r="H138" i="5" s="1"/>
  <c r="H145" i="5" s="1"/>
  <c r="FD60" i="1"/>
  <c r="ES60" i="1"/>
  <c r="G66" i="8"/>
  <c r="H93" i="8"/>
  <c r="H107" i="8" s="1"/>
  <c r="AD94" i="8" s="1"/>
  <c r="AD107" i="8" s="1"/>
  <c r="GU16" i="1" l="1"/>
  <c r="M139" i="5" s="1"/>
  <c r="M146" i="5" s="1"/>
  <c r="L139" i="5"/>
  <c r="L146" i="5" s="1"/>
  <c r="Q42" i="12"/>
  <c r="Y42" i="12" s="1"/>
  <c r="Q42" i="8"/>
  <c r="Y42" i="8" s="1"/>
  <c r="G26" i="12"/>
  <c r="AC38" i="12" s="1"/>
  <c r="H53" i="12"/>
  <c r="AD40" i="12" s="1"/>
  <c r="G26" i="8"/>
  <c r="AC38" i="8" s="1"/>
  <c r="Q52" i="12"/>
  <c r="J139" i="5"/>
  <c r="J146" i="5" s="1"/>
  <c r="P53" i="12"/>
  <c r="AB50" i="12" s="1"/>
  <c r="AB53" i="12" s="1"/>
  <c r="X52" i="12"/>
  <c r="X53" i="12" s="1"/>
  <c r="Q38" i="8"/>
  <c r="Y38" i="8" s="1"/>
  <c r="Q52" i="8"/>
  <c r="Y52" i="8" s="1"/>
  <c r="K26" i="8"/>
  <c r="H53" i="8"/>
  <c r="AD40" i="8" s="1"/>
  <c r="G80" i="8"/>
  <c r="AC92" i="8" s="1"/>
  <c r="W53" i="8"/>
  <c r="P53" i="8"/>
  <c r="AB50" i="8" s="1"/>
  <c r="X53" i="8"/>
  <c r="GY26" i="1"/>
  <c r="EU60" i="1"/>
  <c r="Z60" i="1"/>
  <c r="Y52" i="12" l="1"/>
  <c r="Y53" i="12" s="1"/>
  <c r="Q53" i="12"/>
  <c r="Q53" i="8"/>
  <c r="AD50" i="8" s="1"/>
  <c r="AD53" i="8" s="1"/>
  <c r="AB53" i="8"/>
  <c r="GY28" i="1"/>
  <c r="C7" i="5"/>
  <c r="AC50" i="12" l="1"/>
  <c r="AD50" i="12"/>
  <c r="AD53" i="12" s="1"/>
  <c r="GY30" i="1"/>
  <c r="FB57" i="1"/>
  <c r="J138" i="5" s="1"/>
  <c r="J145" i="5" s="1"/>
  <c r="GY32" i="1" l="1"/>
  <c r="EH57" i="1"/>
  <c r="K116" i="5" s="1"/>
  <c r="K124" i="5" s="1"/>
  <c r="K131" i="5" s="1"/>
  <c r="EO16" i="1"/>
  <c r="EM16" i="1" s="1"/>
  <c r="EF16" i="1"/>
  <c r="FB60" i="1"/>
  <c r="O38" i="13" l="1"/>
  <c r="S38" i="13" s="1"/>
  <c r="O38" i="9"/>
  <c r="S38" i="9" s="1"/>
  <c r="AM15" i="12"/>
  <c r="G42" i="12" s="1"/>
  <c r="AM15" i="8"/>
  <c r="G42" i="8" s="1"/>
  <c r="O48" i="9"/>
  <c r="S48" i="9" s="1"/>
  <c r="O48" i="13"/>
  <c r="I117" i="5"/>
  <c r="I125" i="5" s="1"/>
  <c r="I132" i="5" s="1"/>
  <c r="AM25" i="8"/>
  <c r="G52" i="8" s="1"/>
  <c r="AM25" i="12"/>
  <c r="O35" i="9"/>
  <c r="S35" i="9" s="1"/>
  <c r="O34" i="9"/>
  <c r="S34" i="9" s="1"/>
  <c r="AM12" i="8"/>
  <c r="G39" i="8" s="1"/>
  <c r="AM11" i="8"/>
  <c r="G38" i="8" s="1"/>
  <c r="GY34" i="1"/>
  <c r="FF60" i="1"/>
  <c r="EO57" i="1"/>
  <c r="EV16" i="1"/>
  <c r="I39" i="12" s="1"/>
  <c r="EH60" i="1"/>
  <c r="O85" i="9"/>
  <c r="AM66" i="8"/>
  <c r="EF57" i="1"/>
  <c r="I116" i="5" s="1"/>
  <c r="I124" i="5" s="1"/>
  <c r="I131" i="5" s="1"/>
  <c r="EQ16" i="1"/>
  <c r="EQ57" i="1" s="1"/>
  <c r="ER16" i="1"/>
  <c r="ER57" i="1" s="1"/>
  <c r="I42" i="12" l="1"/>
  <c r="I42" i="8"/>
  <c r="O49" i="13"/>
  <c r="S48" i="13"/>
  <c r="S49" i="13" s="1"/>
  <c r="AM26" i="12"/>
  <c r="AC39" i="12" s="1"/>
  <c r="AC40" i="12" s="1"/>
  <c r="AC53" i="12" s="1"/>
  <c r="G52" i="12"/>
  <c r="G53" i="12" s="1"/>
  <c r="I52" i="12"/>
  <c r="I52" i="8"/>
  <c r="S49" i="9"/>
  <c r="O49" i="9"/>
  <c r="G53" i="8"/>
  <c r="AM26" i="8"/>
  <c r="AC39" i="8" s="1"/>
  <c r="AC40" i="8" s="1"/>
  <c r="I39" i="8"/>
  <c r="I38" i="8"/>
  <c r="AM80" i="8"/>
  <c r="AC93" i="8" s="1"/>
  <c r="AC94" i="8" s="1"/>
  <c r="G93" i="8"/>
  <c r="G107" i="8" s="1"/>
  <c r="O99" i="9"/>
  <c r="S85" i="9"/>
  <c r="S99" i="9" s="1"/>
  <c r="GY36" i="1"/>
  <c r="GY38" i="1" s="1"/>
  <c r="EV57" i="1"/>
  <c r="ET16" i="1"/>
  <c r="ET57" i="1" s="1"/>
  <c r="EM57" i="1"/>
  <c r="EO60" i="1"/>
  <c r="EF60" i="1"/>
  <c r="FF16" i="1"/>
  <c r="FD16" i="1"/>
  <c r="FD57" i="1" s="1"/>
  <c r="I53" i="12" l="1"/>
  <c r="AE40" i="12" s="1"/>
  <c r="AE53" i="12" s="1"/>
  <c r="I53" i="8"/>
  <c r="AE40" i="8" s="1"/>
  <c r="GY40" i="1"/>
  <c r="I93" i="8"/>
  <c r="I107" i="8" s="1"/>
  <c r="AE94" i="8" s="1"/>
  <c r="FF57" i="1"/>
  <c r="EV60" i="1"/>
  <c r="EM60" i="1"/>
  <c r="GY42" i="1" l="1"/>
  <c r="ET60" i="1"/>
  <c r="GU57" i="1"/>
  <c r="M138" i="5" s="1"/>
  <c r="M145" i="5" s="1"/>
  <c r="FC16" i="1"/>
  <c r="U39" i="8" s="1"/>
  <c r="GT57" i="1"/>
  <c r="L138" i="5" s="1"/>
  <c r="L145" i="5" s="1"/>
  <c r="U53" i="8" l="1"/>
  <c r="Y39" i="8"/>
  <c r="Y53" i="8" s="1"/>
  <c r="FC57" i="1"/>
  <c r="K138" i="5" s="1"/>
  <c r="K145" i="5" s="1"/>
  <c r="K139" i="5"/>
  <c r="K146" i="5" s="1"/>
  <c r="GY44" i="1"/>
  <c r="FA16" i="1"/>
  <c r="FG16" i="1"/>
  <c r="GT60" i="1"/>
  <c r="U93" i="8"/>
  <c r="GU60" i="1"/>
  <c r="AE50" i="8" l="1"/>
  <c r="AE53" i="8" s="1"/>
  <c r="AC50" i="8"/>
  <c r="AC53" i="8" s="1"/>
  <c r="FA57" i="1"/>
  <c r="I138" i="5" s="1"/>
  <c r="I145" i="5" s="1"/>
  <c r="I139" i="5"/>
  <c r="I146" i="5" s="1"/>
  <c r="GY46" i="1"/>
  <c r="Y93" i="8"/>
  <c r="Y107" i="8" s="1"/>
  <c r="U107" i="8"/>
  <c r="FE60" i="1"/>
  <c r="FC60" i="1"/>
  <c r="FA60" i="1"/>
  <c r="FG57" i="1"/>
  <c r="FE16" i="1"/>
  <c r="FE57" i="1" s="1"/>
  <c r="GY48" i="1" l="1"/>
  <c r="AE104" i="8"/>
  <c r="AE107" i="8" s="1"/>
  <c r="AC104" i="8"/>
  <c r="AC107" i="8" s="1"/>
  <c r="FG60" i="1"/>
  <c r="GY50" i="1" l="1"/>
  <c r="GY52" i="1" l="1"/>
  <c r="GY54" i="1" s="1"/>
  <c r="GM59" i="1" l="1"/>
  <c r="DE59" i="1"/>
  <c r="GT58" i="1"/>
  <c r="DM58" i="1"/>
  <c r="EC59" i="1"/>
  <c r="AO59" i="1"/>
  <c r="EH58" i="1"/>
  <c r="AT58" i="1"/>
  <c r="DU58" i="1"/>
  <c r="EF59" i="1"/>
  <c r="CQ58" i="1"/>
  <c r="EK59" i="1"/>
  <c r="AV59" i="1"/>
  <c r="EQ58" i="1"/>
  <c r="BD58" i="1"/>
  <c r="AJ59" i="1"/>
  <c r="EM58" i="1"/>
  <c r="GT59" i="1"/>
  <c r="GP58" i="1"/>
  <c r="ED58" i="1"/>
  <c r="ET58" i="1"/>
  <c r="ER59" i="1"/>
  <c r="BE59" i="1"/>
  <c r="EX58" i="1"/>
  <c r="BM58" i="1"/>
  <c r="AZ58" i="1"/>
  <c r="FH59" i="1"/>
  <c r="CC59" i="1"/>
  <c r="BW58" i="1"/>
  <c r="GP59" i="1"/>
  <c r="GL58" i="1"/>
  <c r="GC59" i="1"/>
  <c r="CU59" i="1"/>
  <c r="GJ58" i="1"/>
  <c r="AJ58" i="1"/>
  <c r="GA59" i="1"/>
  <c r="CT59" i="1"/>
  <c r="GI58" i="1"/>
  <c r="CE58" i="1"/>
  <c r="DO59" i="1"/>
  <c r="AA59" i="1"/>
  <c r="DW58" i="1"/>
  <c r="AI58" i="1"/>
  <c r="CK58" i="1"/>
  <c r="CV59" i="1"/>
  <c r="Y58" i="1"/>
  <c r="DY59" i="1"/>
  <c r="AK59" i="1"/>
  <c r="EG58" i="1"/>
  <c r="AS58" i="1"/>
  <c r="GD58" i="1"/>
  <c r="CI58" i="1"/>
  <c r="GI59" i="1"/>
  <c r="FG58" i="1"/>
  <c r="CT58" i="1"/>
  <c r="DC58" i="1"/>
  <c r="EH59" i="1"/>
  <c r="AT59" i="1"/>
  <c r="EN58" i="1"/>
  <c r="BB58" i="1"/>
  <c r="FL58" i="1"/>
  <c r="EZ59" i="1"/>
  <c r="BR59" i="1"/>
  <c r="CB59" i="1"/>
  <c r="GD59" i="1"/>
  <c r="FD58" i="1"/>
  <c r="FQ59" i="1"/>
  <c r="CJ59" i="1"/>
  <c r="CF58" i="1"/>
  <c r="BD59" i="1"/>
  <c r="FR59" i="1"/>
  <c r="FF59" i="1"/>
  <c r="DB58" i="1"/>
  <c r="U59" i="1"/>
  <c r="GO58" i="1"/>
  <c r="BV58" i="1"/>
  <c r="CR58" i="1"/>
  <c r="GO59" i="1"/>
  <c r="FO59" i="1"/>
  <c r="CI59" i="1"/>
  <c r="FW58" i="1"/>
  <c r="GL59" i="1"/>
  <c r="DD59" i="1"/>
  <c r="GS58" i="1"/>
  <c r="DL58" i="1"/>
  <c r="X58" i="1"/>
  <c r="BN58" i="1"/>
  <c r="FZ58" i="1"/>
  <c r="GU59" i="1"/>
  <c r="DN59" i="1"/>
  <c r="Z59" i="1"/>
  <c r="DV58" i="1"/>
  <c r="AH58" i="1"/>
  <c r="EY58" i="1"/>
  <c r="AP58" i="1"/>
  <c r="FW59" i="1"/>
  <c r="EO58" i="1"/>
  <c r="BL58" i="1"/>
  <c r="BT58" i="1"/>
  <c r="DW59" i="1"/>
  <c r="AI59" i="1"/>
  <c r="EE58" i="1"/>
  <c r="GA58" i="1"/>
  <c r="BU58" i="1"/>
  <c r="EQ59" i="1"/>
  <c r="V59" i="1"/>
  <c r="BK58" i="1"/>
  <c r="CA59" i="1"/>
  <c r="BM59" i="1"/>
  <c r="DV59" i="1"/>
  <c r="EY59" i="1"/>
  <c r="BB59" i="1"/>
  <c r="FE59" i="1"/>
  <c r="BW59" i="1"/>
  <c r="FK58" i="1"/>
  <c r="FZ59" i="1"/>
  <c r="CS59" i="1"/>
  <c r="GG58" i="1"/>
  <c r="CX58" i="1"/>
  <c r="DX59" i="1"/>
  <c r="AR58" i="1"/>
  <c r="EL58" i="1"/>
  <c r="GJ59" i="1"/>
  <c r="DC59" i="1"/>
  <c r="GR58" i="1"/>
  <c r="DK58" i="1"/>
  <c r="W58" i="1"/>
  <c r="EF58" i="1"/>
  <c r="AR59" i="1"/>
  <c r="FK59" i="1"/>
  <c r="DG58" i="1"/>
  <c r="CK59" i="1"/>
  <c r="GS59" i="1"/>
  <c r="DL59" i="1"/>
  <c r="X59" i="1"/>
  <c r="DT58" i="1"/>
  <c r="BA58" i="1"/>
  <c r="Z58" i="1"/>
  <c r="EG59" i="1"/>
  <c r="AS59" i="1"/>
  <c r="EC58" i="1"/>
  <c r="FG59" i="1"/>
  <c r="EX59" i="1"/>
  <c r="DG59" i="1"/>
  <c r="AU58" i="1"/>
  <c r="EN59" i="1"/>
  <c r="EV59" i="1"/>
  <c r="BL59" i="1"/>
  <c r="FB58" i="1"/>
  <c r="FN59" i="1"/>
  <c r="CH59" i="1"/>
  <c r="FU58" i="1"/>
  <c r="CM58" i="1"/>
  <c r="DM59" i="1"/>
  <c r="AF58" i="1"/>
  <c r="CH58" i="1"/>
  <c r="FX59" i="1"/>
  <c r="CR59" i="1"/>
  <c r="GF58" i="1"/>
  <c r="CW58" i="1"/>
  <c r="FB59" i="1"/>
  <c r="CV58" i="1"/>
  <c r="CS58" i="1"/>
  <c r="ES59" i="1"/>
  <c r="BC58" i="1"/>
  <c r="AG59" i="1"/>
  <c r="GG59" i="1"/>
  <c r="CX59" i="1"/>
  <c r="DF58" i="1"/>
  <c r="AH59" i="1"/>
  <c r="DF59" i="1"/>
  <c r="EM59" i="1"/>
  <c r="BA59" i="1"/>
  <c r="ES58" i="1"/>
  <c r="FD59" i="1"/>
  <c r="BV59" i="1"/>
  <c r="FI58" i="1"/>
  <c r="CD58" i="1"/>
  <c r="CE59" i="1"/>
  <c r="EV58" i="1"/>
  <c r="AA58" i="1"/>
  <c r="FL59" i="1"/>
  <c r="CF59" i="1"/>
  <c r="FT58" i="1"/>
  <c r="CL58" i="1"/>
  <c r="EJ59" i="1"/>
  <c r="CB58" i="1"/>
  <c r="EK58" i="1"/>
  <c r="DB59" i="1"/>
  <c r="V58" i="1"/>
  <c r="FN58" i="1"/>
  <c r="FU59" i="1"/>
  <c r="CM59" i="1"/>
  <c r="GC58" i="1"/>
  <c r="CU58" i="1"/>
  <c r="BC59" i="1"/>
  <c r="GR59" i="1"/>
  <c r="DK59" i="1"/>
  <c r="GM58" i="1"/>
  <c r="FX58" i="1"/>
  <c r="EO59" i="1"/>
  <c r="AK58" i="1"/>
  <c r="EE59" i="1"/>
  <c r="AQ59" i="1"/>
  <c r="BI58" i="1"/>
  <c r="DT59" i="1"/>
  <c r="CL59" i="1"/>
  <c r="DE58" i="1"/>
  <c r="GU58" i="1"/>
  <c r="ED59" i="1"/>
  <c r="AP59" i="1"/>
  <c r="EJ58" i="1"/>
  <c r="EU59" i="1"/>
  <c r="BK59" i="1"/>
  <c r="FA58" i="1"/>
  <c r="BS58" i="1"/>
  <c r="AU59" i="1"/>
  <c r="DP58" i="1"/>
  <c r="FC58" i="1"/>
  <c r="FC59" i="1"/>
  <c r="BU59" i="1"/>
  <c r="FH58" i="1"/>
  <c r="CC58" i="1"/>
  <c r="CQ59" i="1"/>
  <c r="AG58" i="1"/>
  <c r="DN58" i="1"/>
  <c r="BT59" i="1"/>
  <c r="AQ58" i="1"/>
  <c r="DO58" i="1"/>
  <c r="FI59" i="1"/>
  <c r="CD59" i="1"/>
  <c r="FQ58" i="1"/>
  <c r="CJ58" i="1"/>
  <c r="EU58" i="1"/>
  <c r="GF59" i="1"/>
  <c r="CW59" i="1"/>
  <c r="FE58" i="1"/>
  <c r="BJ58" i="1"/>
  <c r="DU59" i="1"/>
  <c r="AF59" i="1"/>
  <c r="FT59" i="1"/>
  <c r="U58" i="1"/>
  <c r="DP59" i="1"/>
  <c r="AB59" i="1"/>
  <c r="DX58" i="1"/>
  <c r="EL59" i="1"/>
  <c r="AZ59" i="1"/>
  <c r="ER58" i="1"/>
  <c r="BE58" i="1"/>
  <c r="FR58" i="1"/>
  <c r="AB58" i="1"/>
  <c r="DY58" i="1"/>
  <c r="ET59" i="1"/>
  <c r="BJ59" i="1"/>
  <c r="EZ58" i="1"/>
  <c r="BR58" i="1"/>
  <c r="BI59" i="1"/>
  <c r="W59" i="1"/>
  <c r="AV58" i="1"/>
  <c r="Y59" i="1"/>
  <c r="FO58" i="1"/>
  <c r="AO58" i="1"/>
  <c r="FA59" i="1"/>
  <c r="BS59" i="1"/>
  <c r="FF58" i="1"/>
  <c r="CA58" i="1"/>
  <c r="DD58" i="1"/>
  <c r="BN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02</author>
  </authors>
  <commentList>
    <comment ref="GX14" authorId="0" shapeId="0" xr:uid="{00000000-0006-0000-0200-000001000000}">
      <text>
        <r>
          <rPr>
            <b/>
            <sz val="10"/>
            <color indexed="81"/>
            <rFont val="ＭＳ Ｐゴシック"/>
            <family val="3"/>
            <charset val="128"/>
          </rPr>
          <t>申請区分（F列）が「済」の時、
・1回目請求で済の分には「済1」
・2回目請求で済の分には「済2」
……等、いつの支払で済になったか分かるように記入すること。</t>
        </r>
      </text>
    </comment>
  </commentList>
</comments>
</file>

<file path=xl/sharedStrings.xml><?xml version="1.0" encoding="utf-8"?>
<sst xmlns="http://schemas.openxmlformats.org/spreadsheetml/2006/main" count="2263" uniqueCount="474">
  <si>
    <t>改植</t>
    <rPh sb="0" eb="2">
      <t>カイショク</t>
    </rPh>
    <phoneticPr fontId="1"/>
  </si>
  <si>
    <t>【下限本数】</t>
    <rPh sb="1" eb="5">
      <t>カゲンホンスウ</t>
    </rPh>
    <phoneticPr fontId="1"/>
  </si>
  <si>
    <t>高接</t>
    <rPh sb="0" eb="1">
      <t>コウ</t>
    </rPh>
    <rPh sb="1" eb="2">
      <t>セツ</t>
    </rPh>
    <phoneticPr fontId="1"/>
  </si>
  <si>
    <t>事業を翌年度に継続する理由</t>
    <rPh sb="0" eb="2">
      <t>ジギョウ</t>
    </rPh>
    <rPh sb="3" eb="6">
      <t>ヨクネンド</t>
    </rPh>
    <rPh sb="7" eb="9">
      <t>ケイゾク</t>
    </rPh>
    <rPh sb="11" eb="13">
      <t>リユウ</t>
    </rPh>
    <phoneticPr fontId="1"/>
  </si>
  <si>
    <t>事業内容</t>
    <rPh sb="0" eb="2">
      <t>ジギョウ</t>
    </rPh>
    <rPh sb="2" eb="4">
      <t>ナイヨウ</t>
    </rPh>
    <phoneticPr fontId="1"/>
  </si>
  <si>
    <t>１　優良品目・品種への転換</t>
    <rPh sb="2" eb="4">
      <t>ユウリョウ</t>
    </rPh>
    <rPh sb="4" eb="6">
      <t>ヒンモク</t>
    </rPh>
    <rPh sb="7" eb="9">
      <t>ヒンシュ</t>
    </rPh>
    <rPh sb="11" eb="13">
      <t>テンカン</t>
    </rPh>
    <phoneticPr fontId="1"/>
  </si>
  <si>
    <t>２　新植</t>
    <rPh sb="2" eb="4">
      <t>シンショク</t>
    </rPh>
    <phoneticPr fontId="1"/>
  </si>
  <si>
    <t>４　放任園発生防止</t>
    <rPh sb="2" eb="4">
      <t>ホウニン</t>
    </rPh>
    <rPh sb="4" eb="5">
      <t>エン</t>
    </rPh>
    <rPh sb="5" eb="7">
      <t>ハッセイ</t>
    </rPh>
    <rPh sb="7" eb="9">
      <t>ボウシ</t>
    </rPh>
    <phoneticPr fontId="1"/>
  </si>
  <si>
    <t>３　小規模園地整備</t>
    <rPh sb="2" eb="5">
      <t>ショウキボ</t>
    </rPh>
    <rPh sb="5" eb="7">
      <t>エンチ</t>
    </rPh>
    <rPh sb="7" eb="9">
      <t>セイビ</t>
    </rPh>
    <phoneticPr fontId="1"/>
  </si>
  <si>
    <t>５　用水・かん水施設の整備</t>
    <rPh sb="2" eb="4">
      <t>ヨウスイ</t>
    </rPh>
    <rPh sb="7" eb="8">
      <t>スイ</t>
    </rPh>
    <rPh sb="8" eb="10">
      <t>シセツ</t>
    </rPh>
    <rPh sb="11" eb="13">
      <t>セイビ</t>
    </rPh>
    <phoneticPr fontId="1"/>
  </si>
  <si>
    <t>６　本会特認事業</t>
    <rPh sb="2" eb="4">
      <t>ホンカイ</t>
    </rPh>
    <rPh sb="4" eb="6">
      <t>トクニン</t>
    </rPh>
    <rPh sb="6" eb="8">
      <t>ジギョウ</t>
    </rPh>
    <phoneticPr fontId="1"/>
  </si>
  <si>
    <t>主　　な　　理　　由</t>
    <rPh sb="0" eb="1">
      <t>オモ</t>
    </rPh>
    <rPh sb="6" eb="7">
      <t>リ</t>
    </rPh>
    <rPh sb="9" eb="10">
      <t>ヨシ</t>
    </rPh>
    <phoneticPr fontId="1"/>
  </si>
  <si>
    <t>(</t>
  </si>
  <si>
    <t>(</t>
    <phoneticPr fontId="1"/>
  </si>
  <si>
    <t>)</t>
  </si>
  <si>
    <t>)</t>
    <phoneticPr fontId="1"/>
  </si>
  <si>
    <t>注：</t>
    <rPh sb="0" eb="1">
      <t>チュウ</t>
    </rPh>
    <phoneticPr fontId="1"/>
  </si>
  <si>
    <t>２　主な理由については、簡潔かつ具体的に記入することとし、複数ある場合には、適宜欄を挿入して記入すること。</t>
    <rPh sb="2" eb="3">
      <t>オモ</t>
    </rPh>
    <rPh sb="4" eb="6">
      <t>リユウ</t>
    </rPh>
    <rPh sb="12" eb="14">
      <t>カンケツ</t>
    </rPh>
    <rPh sb="16" eb="19">
      <t>グタイテキ</t>
    </rPh>
    <rPh sb="20" eb="22">
      <t>キニュウ</t>
    </rPh>
    <rPh sb="29" eb="31">
      <t>フクスウ</t>
    </rPh>
    <rPh sb="33" eb="35">
      <t>バアイ</t>
    </rPh>
    <rPh sb="38" eb="40">
      <t>テキギ</t>
    </rPh>
    <rPh sb="40" eb="41">
      <t>ラン</t>
    </rPh>
    <rPh sb="42" eb="44">
      <t>ソウニュウ</t>
    </rPh>
    <rPh sb="46" eb="48">
      <t>キニュウ</t>
    </rPh>
    <phoneticPr fontId="1"/>
  </si>
  <si>
    <t>（記入要領）</t>
    <rPh sb="1" eb="3">
      <t>キニュウ</t>
    </rPh>
    <rPh sb="3" eb="5">
      <t>ヨウリョウ</t>
    </rPh>
    <phoneticPr fontId="3"/>
  </si>
  <si>
    <t>事業費については、仕入れに係る消費税がある場合には、同税額込み（除税額込み）の事業費を記載すること。</t>
    <rPh sb="0" eb="3">
      <t>ジギョウヒ</t>
    </rPh>
    <rPh sb="9" eb="11">
      <t>シイ</t>
    </rPh>
    <rPh sb="13" eb="14">
      <t>カカ</t>
    </rPh>
    <rPh sb="15" eb="18">
      <t>ショウヒゼイ</t>
    </rPh>
    <rPh sb="21" eb="23">
      <t>バアイ</t>
    </rPh>
    <rPh sb="26" eb="28">
      <t>ドウゼイ</t>
    </rPh>
    <rPh sb="28" eb="29">
      <t>ガク</t>
    </rPh>
    <rPh sb="29" eb="30">
      <t>コ</t>
    </rPh>
    <rPh sb="32" eb="34">
      <t>ジョゼイ</t>
    </rPh>
    <rPh sb="34" eb="35">
      <t>ガク</t>
    </rPh>
    <rPh sb="35" eb="36">
      <t>コ</t>
    </rPh>
    <rPh sb="39" eb="41">
      <t>ジギョウ</t>
    </rPh>
    <rPh sb="41" eb="42">
      <t>ヒ</t>
    </rPh>
    <rPh sb="43" eb="45">
      <t>キサイ</t>
    </rPh>
    <phoneticPr fontId="3"/>
  </si>
  <si>
    <t>①</t>
    <phoneticPr fontId="1"/>
  </si>
  <si>
    <t>②</t>
    <phoneticPr fontId="1"/>
  </si>
  <si>
    <t>③</t>
    <phoneticPr fontId="1"/>
  </si>
  <si>
    <t>④</t>
  </si>
  <si>
    <t>②</t>
    <phoneticPr fontId="1"/>
  </si>
  <si>
    <t>なお、合計の欄については、果樹棚等の欄を設けずに、改植の欄に改植に係る金額と果樹棚の整備に係る金額を合計したものを記入すること。
この場合、園地数、面積については、果樹棚等はカウントせず、改植の園地数のみを記入すること。</t>
    <phoneticPr fontId="1"/>
  </si>
  <si>
    <t>　整備事業と果樹未収益期間支援事業の申請を合わせて行う場合であって支援対象者が異なる場合には、支援対象者の欄の上段に整備事業を行う者（例えば農地中間管理機構等）を記載し、その下段に果樹未収益期間支援事業の支援対象者である担い手（改植後１年以内に当該園地での経営を行うことが確実な、産地計画に位置づけられた担い手）の氏名を記載する。</t>
    <rPh sb="1" eb="3">
      <t>セイビ</t>
    </rPh>
    <rPh sb="3" eb="5">
      <t>ジギョウ</t>
    </rPh>
    <rPh sb="6" eb="8">
      <t>カジュ</t>
    </rPh>
    <rPh sb="8" eb="11">
      <t>ミシュウエキ</t>
    </rPh>
    <rPh sb="11" eb="13">
      <t>キカン</t>
    </rPh>
    <rPh sb="13" eb="15">
      <t>シエン</t>
    </rPh>
    <rPh sb="15" eb="17">
      <t>ジギョウ</t>
    </rPh>
    <rPh sb="18" eb="20">
      <t>シンセイ</t>
    </rPh>
    <rPh sb="21" eb="22">
      <t>ア</t>
    </rPh>
    <rPh sb="25" eb="26">
      <t>オコナ</t>
    </rPh>
    <rPh sb="27" eb="29">
      <t>バアイ</t>
    </rPh>
    <rPh sb="33" eb="35">
      <t>シエン</t>
    </rPh>
    <rPh sb="35" eb="38">
      <t>タイショウシャ</t>
    </rPh>
    <rPh sb="39" eb="40">
      <t>コト</t>
    </rPh>
    <rPh sb="42" eb="44">
      <t>バアイ</t>
    </rPh>
    <rPh sb="47" eb="49">
      <t>シエン</t>
    </rPh>
    <rPh sb="49" eb="52">
      <t>タイショウシャ</t>
    </rPh>
    <rPh sb="53" eb="54">
      <t>ラン</t>
    </rPh>
    <rPh sb="55" eb="57">
      <t>ジョウダン</t>
    </rPh>
    <rPh sb="58" eb="60">
      <t>セイビ</t>
    </rPh>
    <rPh sb="60" eb="62">
      <t>ジギョウ</t>
    </rPh>
    <rPh sb="63" eb="64">
      <t>オコナ</t>
    </rPh>
    <rPh sb="65" eb="66">
      <t>モノ</t>
    </rPh>
    <rPh sb="67" eb="68">
      <t>タト</t>
    </rPh>
    <rPh sb="70" eb="72">
      <t>ノウチ</t>
    </rPh>
    <rPh sb="72" eb="74">
      <t>チュウカン</t>
    </rPh>
    <rPh sb="74" eb="76">
      <t>カンリ</t>
    </rPh>
    <rPh sb="76" eb="78">
      <t>キコウ</t>
    </rPh>
    <rPh sb="78" eb="79">
      <t>トウ</t>
    </rPh>
    <rPh sb="81" eb="83">
      <t>キサイ</t>
    </rPh>
    <rPh sb="87" eb="89">
      <t>ゲダン</t>
    </rPh>
    <rPh sb="90" eb="92">
      <t>カジュ</t>
    </rPh>
    <rPh sb="92" eb="95">
      <t>ミシュウエキ</t>
    </rPh>
    <rPh sb="95" eb="97">
      <t>キカン</t>
    </rPh>
    <rPh sb="97" eb="99">
      <t>シエン</t>
    </rPh>
    <rPh sb="99" eb="101">
      <t>ジギョウ</t>
    </rPh>
    <rPh sb="102" eb="104">
      <t>シエン</t>
    </rPh>
    <rPh sb="104" eb="107">
      <t>タイショウシャ</t>
    </rPh>
    <rPh sb="110" eb="111">
      <t>ニナ</t>
    </rPh>
    <rPh sb="112" eb="113">
      <t>テ</t>
    </rPh>
    <rPh sb="114" eb="116">
      <t>カイショク</t>
    </rPh>
    <rPh sb="116" eb="117">
      <t>ゴ</t>
    </rPh>
    <rPh sb="118" eb="119">
      <t>ネン</t>
    </rPh>
    <rPh sb="119" eb="121">
      <t>イナイ</t>
    </rPh>
    <rPh sb="136" eb="138">
      <t>カクジツ</t>
    </rPh>
    <rPh sb="140" eb="142">
      <t>サンチ</t>
    </rPh>
    <rPh sb="142" eb="144">
      <t>ケイカク</t>
    </rPh>
    <rPh sb="145" eb="147">
      <t>イチ</t>
    </rPh>
    <rPh sb="152" eb="153">
      <t>ニナ</t>
    </rPh>
    <rPh sb="154" eb="155">
      <t>テ</t>
    </rPh>
    <phoneticPr fontId="3"/>
  </si>
  <si>
    <t>「事業量」の欄については、優良品目・品種への転換（改植）又は新植を実施する場合は、植栽する苗木の本数を、高接を実施する場合は、穂木の重量を、小規模園地整備（園内道の整備）を実施する場合は、延長×幅員、用水・かん水施設の整備については、整備する撒水施設の延長、スプリンクラーの設置数を記入するなど、事業内容に応じた事業量を記入すること。また、土壌土層改良の、傾斜の緩和については、それぞれ、土壌土層の物理的な改良、面的な傾斜の緩和を主たる目的とし、原則として重機を用いた土木工事であること、設備や施設の事業については、資材や部品の購入のみは補助対象外であり、単純な更新については補助対象外であることに留意すること。</t>
    <rPh sb="1" eb="4">
      <t>ジギョウリョウ</t>
    </rPh>
    <rPh sb="6" eb="7">
      <t>ラン</t>
    </rPh>
    <rPh sb="13" eb="15">
      <t>ユウリョウ</t>
    </rPh>
    <rPh sb="15" eb="17">
      <t>ヒンモク</t>
    </rPh>
    <rPh sb="18" eb="20">
      <t>ヒンシュ</t>
    </rPh>
    <rPh sb="22" eb="24">
      <t>テンカン</t>
    </rPh>
    <rPh sb="25" eb="27">
      <t>カイショク</t>
    </rPh>
    <rPh sb="28" eb="29">
      <t>マタ</t>
    </rPh>
    <rPh sb="30" eb="32">
      <t>シンショク</t>
    </rPh>
    <rPh sb="33" eb="35">
      <t>ジッシ</t>
    </rPh>
    <rPh sb="37" eb="39">
      <t>バアイ</t>
    </rPh>
    <rPh sb="41" eb="43">
      <t>ショクサイ</t>
    </rPh>
    <rPh sb="45" eb="46">
      <t>ナエ</t>
    </rPh>
    <rPh sb="46" eb="47">
      <t>キ</t>
    </rPh>
    <rPh sb="48" eb="50">
      <t>ホンスウ</t>
    </rPh>
    <rPh sb="52" eb="53">
      <t>タカ</t>
    </rPh>
    <rPh sb="53" eb="54">
      <t>ツ</t>
    </rPh>
    <rPh sb="55" eb="57">
      <t>ジッシ</t>
    </rPh>
    <rPh sb="59" eb="61">
      <t>バアイ</t>
    </rPh>
    <rPh sb="63" eb="65">
      <t>ホギ</t>
    </rPh>
    <rPh sb="70" eb="71">
      <t>コ</t>
    </rPh>
    <rPh sb="78" eb="80">
      <t>エンナイ</t>
    </rPh>
    <rPh sb="80" eb="81">
      <t>ドウ</t>
    </rPh>
    <rPh sb="82" eb="84">
      <t>セイビ</t>
    </rPh>
    <rPh sb="86" eb="88">
      <t>ジッシ</t>
    </rPh>
    <rPh sb="90" eb="92">
      <t>バアイ</t>
    </rPh>
    <rPh sb="94" eb="96">
      <t>エンチョウ</t>
    </rPh>
    <rPh sb="100" eb="102">
      <t>ヨウスイ</t>
    </rPh>
    <rPh sb="105" eb="106">
      <t>スイ</t>
    </rPh>
    <rPh sb="106" eb="108">
      <t>シセツ</t>
    </rPh>
    <rPh sb="109" eb="111">
      <t>セイビ</t>
    </rPh>
    <rPh sb="117" eb="119">
      <t>セイビ</t>
    </rPh>
    <rPh sb="121" eb="123">
      <t>サンスイ</t>
    </rPh>
    <rPh sb="123" eb="125">
      <t>シセツ</t>
    </rPh>
    <rPh sb="126" eb="128">
      <t>エンチョウ</t>
    </rPh>
    <rPh sb="137" eb="139">
      <t>セッチ</t>
    </rPh>
    <rPh sb="139" eb="140">
      <t>スウ</t>
    </rPh>
    <rPh sb="141" eb="143">
      <t>キニュウ</t>
    </rPh>
    <rPh sb="148" eb="150">
      <t>ジギョウ</t>
    </rPh>
    <rPh sb="153" eb="154">
      <t>オウ</t>
    </rPh>
    <rPh sb="156" eb="159">
      <t>ジギョウリョウ</t>
    </rPh>
    <rPh sb="160" eb="162">
      <t>キニュウ</t>
    </rPh>
    <rPh sb="170" eb="172">
      <t>ドジョウ</t>
    </rPh>
    <rPh sb="172" eb="174">
      <t>ドソウ</t>
    </rPh>
    <rPh sb="174" eb="176">
      <t>カイリョウ</t>
    </rPh>
    <rPh sb="178" eb="180">
      <t>ケイシャ</t>
    </rPh>
    <rPh sb="181" eb="183">
      <t>カンワ</t>
    </rPh>
    <rPh sb="194" eb="196">
      <t>ドジョウ</t>
    </rPh>
    <rPh sb="196" eb="198">
      <t>ドソウ</t>
    </rPh>
    <rPh sb="199" eb="202">
      <t>ブツリテキ</t>
    </rPh>
    <rPh sb="203" eb="205">
      <t>カイリョウ</t>
    </rPh>
    <rPh sb="206" eb="208">
      <t>メンテキ</t>
    </rPh>
    <rPh sb="209" eb="211">
      <t>ケイシャ</t>
    </rPh>
    <rPh sb="212" eb="214">
      <t>カンワ</t>
    </rPh>
    <rPh sb="215" eb="216">
      <t>シュ</t>
    </rPh>
    <rPh sb="218" eb="220">
      <t>モクテキ</t>
    </rPh>
    <rPh sb="223" eb="225">
      <t>ゲンソク</t>
    </rPh>
    <rPh sb="228" eb="230">
      <t>ジュウキ</t>
    </rPh>
    <rPh sb="231" eb="232">
      <t>モチ</t>
    </rPh>
    <rPh sb="234" eb="236">
      <t>ドボク</t>
    </rPh>
    <rPh sb="236" eb="238">
      <t>コウジ</t>
    </rPh>
    <rPh sb="244" eb="246">
      <t>セツビ</t>
    </rPh>
    <rPh sb="247" eb="249">
      <t>シセツ</t>
    </rPh>
    <rPh sb="250" eb="252">
      <t>ジギョウ</t>
    </rPh>
    <rPh sb="258" eb="260">
      <t>シザイ</t>
    </rPh>
    <rPh sb="261" eb="263">
      <t>ブヒン</t>
    </rPh>
    <rPh sb="264" eb="266">
      <t>コウニュウ</t>
    </rPh>
    <rPh sb="269" eb="271">
      <t>ホジョ</t>
    </rPh>
    <rPh sb="271" eb="274">
      <t>タイショウガイ</t>
    </rPh>
    <rPh sb="278" eb="280">
      <t>タンジュン</t>
    </rPh>
    <rPh sb="281" eb="283">
      <t>コウシン</t>
    </rPh>
    <rPh sb="288" eb="290">
      <t>ホジョ</t>
    </rPh>
    <rPh sb="290" eb="293">
      <t>タイショウガイ</t>
    </rPh>
    <rPh sb="299" eb="301">
      <t>リュウイ</t>
    </rPh>
    <phoneticPr fontId="3"/>
  </si>
  <si>
    <t>「次年度完了（予定）分」の欄には、事務手続きが①に間に合わないものを記入。</t>
    <phoneticPr fontId="1"/>
  </si>
  <si>
    <t>「初年度完了（予定）分」の欄には、当協会への補助金支払請求書の提出が、２月下旬～３月上旬（毎年度、別途定める。）に間に合うものを記入。
　</t>
    <phoneticPr fontId="1"/>
  </si>
  <si>
    <t xml:space="preserve">「補助金」の欄の「初年度完了（予定）分」及び「次年度完了（予定）分」の区分については、次のとおりとすること。
</t>
    <rPh sb="9" eb="10">
      <t>ショ</t>
    </rPh>
    <rPh sb="20" eb="21">
      <t>オヨ</t>
    </rPh>
    <rPh sb="35" eb="37">
      <t>クブン</t>
    </rPh>
    <rPh sb="43" eb="44">
      <t>ツギ</t>
    </rPh>
    <phoneticPr fontId="3"/>
  </si>
  <si>
    <t>備考欄には、</t>
    <rPh sb="0" eb="3">
      <t>ビコウラン</t>
    </rPh>
    <phoneticPr fontId="3"/>
  </si>
  <si>
    <t xml:space="preserve">同一品種を改植する場合にあっては、その根拠となる産地計画に位置づけられている「生産性の向上に資する技術」、「優良系統」等を記入すること。
</t>
    <phoneticPr fontId="1"/>
  </si>
  <si>
    <t xml:space="preserve">自然災害関連の改植の場合は、「被災園地」又は「被災園地と地続」と記入すること。
</t>
    <phoneticPr fontId="1"/>
  </si>
  <si>
    <t xml:space="preserve">農地中間管理機構が改植等を実施した後、当該園地において果樹未収益期間支援事業を事業申請する場合には、実施した改植等の内容（品種、面積、園地番号、事業費、補助金等）を所定の欄に記入するとともに、備考欄に
</t>
    <rPh sb="0" eb="2">
      <t>ノウチ</t>
    </rPh>
    <rPh sb="2" eb="4">
      <t>チュウカン</t>
    </rPh>
    <rPh sb="4" eb="6">
      <t>カンリ</t>
    </rPh>
    <rPh sb="6" eb="8">
      <t>キコウ</t>
    </rPh>
    <rPh sb="9" eb="11">
      <t>カイショク</t>
    </rPh>
    <rPh sb="11" eb="12">
      <t>トウ</t>
    </rPh>
    <rPh sb="13" eb="15">
      <t>ジッシ</t>
    </rPh>
    <rPh sb="17" eb="18">
      <t>ノチ</t>
    </rPh>
    <rPh sb="50" eb="52">
      <t>ジッシ</t>
    </rPh>
    <rPh sb="54" eb="56">
      <t>カイショク</t>
    </rPh>
    <rPh sb="56" eb="57">
      <t>トウ</t>
    </rPh>
    <rPh sb="58" eb="60">
      <t>ナイヨウ</t>
    </rPh>
    <rPh sb="82" eb="84">
      <t>ショテイ</t>
    </rPh>
    <rPh sb="85" eb="86">
      <t>ラン</t>
    </rPh>
    <rPh sb="87" eb="89">
      <t>キニュウ</t>
    </rPh>
    <rPh sb="96" eb="99">
      <t>ビコウラン</t>
    </rPh>
    <phoneticPr fontId="3"/>
  </si>
  <si>
    <t>改植を実施した機構名、年度、完了年月日、当該園地番号のほか、</t>
    <phoneticPr fontId="1"/>
  </si>
  <si>
    <t>果樹未収益期間支援事業を申請する担い手が、同機構から当該園地の所有権、貸借権等を取得する（した）年月日を記入すること。</t>
    <phoneticPr fontId="1"/>
  </si>
  <si>
    <t xml:space="preserve">補植改植を実施する場合には、
</t>
    <rPh sb="0" eb="2">
      <t>ホショク</t>
    </rPh>
    <rPh sb="2" eb="4">
      <t>カイショク</t>
    </rPh>
    <rPh sb="5" eb="7">
      <t>ジッシ</t>
    </rPh>
    <rPh sb="9" eb="11">
      <t>バアイ</t>
    </rPh>
    <phoneticPr fontId="3"/>
  </si>
  <si>
    <t xml:space="preserve">補助金の「初年度完了（予定）分」及び「次年度完了（予定）分」の欄をいずれも「○○年度完了（予定）分」と訂正し、補助金額を記入すること。
</t>
    <phoneticPr fontId="1"/>
  </si>
  <si>
    <t xml:space="preserve">表の欄外にある事業期間については、「初年度　事業着工（予定）：○○年○○月○○日　　→　　事業完了（予定）：○○年○○月○○日」、
　「次年度　事業着工（予定）：○○年　　○○月○○日　　→　　事業完了（予定）：○○年○○月○○日」を、
　いずれも「事業着工（予定）：○○年○○月○○日　　→　　事業完了（予定）：○○年○○月○○」と訂正して記入すること。
　なお、この場合、「植栽の翌々年度までに既存樹を伐採するものとする。」に留意すること。
 </t>
    <phoneticPr fontId="1"/>
  </si>
  <si>
    <t>「助成単価（定額・定率）」の欄には、補助率が定額助成のものについては助成単価（○○円／㎡）を、補助率が定率助成のものついては1／2以内と記入すること。</t>
    <rPh sb="22" eb="24">
      <t>テイガク</t>
    </rPh>
    <rPh sb="24" eb="26">
      <t>ジョセイ</t>
    </rPh>
    <rPh sb="34" eb="36">
      <t>ジョセイ</t>
    </rPh>
    <rPh sb="36" eb="38">
      <t>タンカ</t>
    </rPh>
    <rPh sb="41" eb="42">
      <t>エン</t>
    </rPh>
    <rPh sb="47" eb="50">
      <t>ホジョリツ</t>
    </rPh>
    <rPh sb="51" eb="53">
      <t>テイリツ</t>
    </rPh>
    <rPh sb="53" eb="55">
      <t>ジョセイ</t>
    </rPh>
    <rPh sb="65" eb="67">
      <t>イナイ</t>
    </rPh>
    <rPh sb="68" eb="70">
      <t>キニュウ</t>
    </rPh>
    <phoneticPr fontId="3"/>
  </si>
  <si>
    <t>１　事業内容の（　）内には、該当する内容を記入すること（例えば、「園内道の整備」、「防風施設の整備」など）。</t>
    <rPh sb="2" eb="4">
      <t>ジギョウ</t>
    </rPh>
    <rPh sb="4" eb="6">
      <t>ナイヨウ</t>
    </rPh>
    <rPh sb="10" eb="11">
      <t>ナイ</t>
    </rPh>
    <rPh sb="14" eb="16">
      <t>ガイトウ</t>
    </rPh>
    <rPh sb="18" eb="20">
      <t>ナイヨウ</t>
    </rPh>
    <rPh sb="21" eb="23">
      <t>キニュウ</t>
    </rPh>
    <rPh sb="28" eb="29">
      <t>タト</t>
    </rPh>
    <rPh sb="33" eb="36">
      <t>エンナイドウ</t>
    </rPh>
    <rPh sb="37" eb="39">
      <t>セイビ</t>
    </rPh>
    <rPh sb="42" eb="44">
      <t>ボウフウ</t>
    </rPh>
    <rPh sb="44" eb="46">
      <t>シセツ</t>
    </rPh>
    <rPh sb="47" eb="49">
      <t>セイビ</t>
    </rPh>
    <phoneticPr fontId="1"/>
  </si>
  <si>
    <r>
      <rPr>
        <b/>
        <sz val="12"/>
        <color theme="1"/>
        <rFont val="ＭＳ ゴシック"/>
        <family val="3"/>
        <charset val="128"/>
      </rPr>
      <t>産地総括表（果樹経営支援対策事業実施計画（実績報告）</t>
    </r>
    <phoneticPr fontId="1"/>
  </si>
  <si>
    <r>
      <rPr>
        <sz val="10"/>
        <color theme="1"/>
        <rFont val="ＭＳ ゴシック"/>
        <family val="3"/>
        <charset val="128"/>
      </rPr>
      <t>都道府県名</t>
    </r>
    <rPh sb="0" eb="4">
      <t>トドウフケン</t>
    </rPh>
    <rPh sb="4" eb="5">
      <t>メイ</t>
    </rPh>
    <phoneticPr fontId="1"/>
  </si>
  <si>
    <r>
      <rPr>
        <sz val="10"/>
        <color theme="1"/>
        <rFont val="ＭＳ ゴシック"/>
        <family val="3"/>
        <charset val="128"/>
      </rPr>
      <t>産地協議会名</t>
    </r>
    <rPh sb="0" eb="2">
      <t>サンチ</t>
    </rPh>
    <rPh sb="2" eb="5">
      <t>キョウギカイ</t>
    </rPh>
    <rPh sb="5" eb="6">
      <t>メイ</t>
    </rPh>
    <phoneticPr fontId="1"/>
  </si>
  <si>
    <r>
      <rPr>
        <sz val="9"/>
        <color theme="1"/>
        <rFont val="ＭＳ ゴシック"/>
        <family val="3"/>
        <charset val="128"/>
      </rPr>
      <t>除税額</t>
    </r>
    <rPh sb="0" eb="1">
      <t>ショウジョ</t>
    </rPh>
    <rPh sb="1" eb="3">
      <t>ゼイガク</t>
    </rPh>
    <phoneticPr fontId="1"/>
  </si>
  <si>
    <r>
      <rPr>
        <sz val="9"/>
        <color theme="1"/>
        <rFont val="ＭＳ ゴシック"/>
        <family val="3"/>
        <charset val="128"/>
      </rPr>
      <t>うち補助金</t>
    </r>
    <rPh sb="2" eb="5">
      <t>ホジョキン</t>
    </rPh>
    <phoneticPr fontId="1"/>
  </si>
  <si>
    <r>
      <rPr>
        <sz val="10"/>
        <color theme="1"/>
        <rFont val="ＭＳ ゴシック"/>
        <family val="3"/>
        <charset val="128"/>
      </rPr>
      <t>計画</t>
    </r>
    <rPh sb="0" eb="2">
      <t>ケイカク</t>
    </rPh>
    <phoneticPr fontId="1"/>
  </si>
  <si>
    <r>
      <t>1/2</t>
    </r>
    <r>
      <rPr>
        <sz val="10"/>
        <color theme="1"/>
        <rFont val="ＭＳ ゴシック"/>
        <family val="3"/>
        <charset val="128"/>
      </rPr>
      <t>以内</t>
    </r>
    <phoneticPr fontId="1"/>
  </si>
  <si>
    <r>
      <t>1/2</t>
    </r>
    <r>
      <rPr>
        <sz val="10"/>
        <color theme="1"/>
        <rFont val="ＭＳ ゴシック"/>
        <family val="3"/>
        <charset val="128"/>
      </rPr>
      <t>以内</t>
    </r>
    <phoneticPr fontId="1"/>
  </si>
  <si>
    <r>
      <rPr>
        <sz val="10"/>
        <color theme="1"/>
        <rFont val="ＭＳ ゴシック"/>
        <family val="3"/>
        <charset val="128"/>
      </rPr>
      <t>実績</t>
    </r>
    <rPh sb="0" eb="2">
      <t>ジッセキ</t>
    </rPh>
    <phoneticPr fontId="1"/>
  </si>
  <si>
    <t>産地協議会名</t>
    <rPh sb="0" eb="2">
      <t>サンチ</t>
    </rPh>
    <rPh sb="2" eb="5">
      <t>キョウギカイ</t>
    </rPh>
    <rPh sb="5" eb="6">
      <t>ナ</t>
    </rPh>
    <phoneticPr fontId="16"/>
  </si>
  <si>
    <t>兼果樹未収益期間支援事業対象者（確定報告））</t>
    <phoneticPr fontId="1"/>
  </si>
  <si>
    <t>実績</t>
    <rPh sb="0" eb="2">
      <t>ジッセキ</t>
    </rPh>
    <phoneticPr fontId="1"/>
  </si>
  <si>
    <t>今回請求</t>
    <rPh sb="0" eb="2">
      <t>コンカイ</t>
    </rPh>
    <rPh sb="2" eb="4">
      <t>セイキュウ</t>
    </rPh>
    <phoneticPr fontId="1"/>
  </si>
  <si>
    <t>済</t>
    <rPh sb="0" eb="1">
      <t>スミ</t>
    </rPh>
    <phoneticPr fontId="1"/>
  </si>
  <si>
    <t>事業中止</t>
    <rPh sb="0" eb="2">
      <t>ジギョウ</t>
    </rPh>
    <rPh sb="2" eb="4">
      <t>チュウシ</t>
    </rPh>
    <phoneticPr fontId="1"/>
  </si>
  <si>
    <t>年度</t>
    <rPh sb="0" eb="2">
      <t>ネンド</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</si>
  <si>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</si>
  <si>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</si>
  <si>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</si>
  <si>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</si>
  <si>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</si>
  <si>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</si>
  <si>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申請</t>
    <rPh sb="0" eb="2">
      <t>シンセイ</t>
    </rPh>
    <phoneticPr fontId="1"/>
  </si>
  <si>
    <t>1次</t>
    <rPh sb="1" eb="2">
      <t>ジ</t>
    </rPh>
    <phoneticPr fontId="1"/>
  </si>
  <si>
    <t>2次</t>
    <rPh sb="1" eb="2">
      <t>ジ</t>
    </rPh>
    <phoneticPr fontId="1"/>
  </si>
  <si>
    <t>3次</t>
    <rPh sb="1" eb="2">
      <t>ジ</t>
    </rPh>
    <phoneticPr fontId="1"/>
  </si>
  <si>
    <t>（随時）</t>
    <rPh sb="1" eb="3">
      <t>ズイジ</t>
    </rPh>
    <phoneticPr fontId="1"/>
  </si>
  <si>
    <t>未収益</t>
    <rPh sb="0" eb="3">
      <t>ミシュウエキ</t>
    </rPh>
    <phoneticPr fontId="1"/>
  </si>
  <si>
    <t>（○）</t>
    <phoneticPr fontId="1"/>
  </si>
  <si>
    <t>品目</t>
    <rPh sb="0" eb="2">
      <t>ヒンモク</t>
    </rPh>
    <phoneticPr fontId="16"/>
  </si>
  <si>
    <t>りんご</t>
    <phoneticPr fontId="16"/>
  </si>
  <si>
    <t>ぶどう</t>
    <phoneticPr fontId="16"/>
  </si>
  <si>
    <t>なし</t>
    <phoneticPr fontId="16"/>
  </si>
  <si>
    <t>もも</t>
    <phoneticPr fontId="16"/>
  </si>
  <si>
    <t>おうとう</t>
    <phoneticPr fontId="16"/>
  </si>
  <si>
    <t>びわ</t>
    <phoneticPr fontId="16"/>
  </si>
  <si>
    <t>かき</t>
    <phoneticPr fontId="16"/>
  </si>
  <si>
    <t>くり</t>
    <phoneticPr fontId="16"/>
  </si>
  <si>
    <t>うめ</t>
    <phoneticPr fontId="16"/>
  </si>
  <si>
    <t>すもも</t>
    <phoneticPr fontId="16"/>
  </si>
  <si>
    <t>キウイフルーツ</t>
    <phoneticPr fontId="16"/>
  </si>
  <si>
    <t>いちじく</t>
    <phoneticPr fontId="16"/>
  </si>
  <si>
    <t>その他果樹</t>
    <rPh sb="2" eb="3">
      <t>タ</t>
    </rPh>
    <rPh sb="3" eb="5">
      <t>カジュ</t>
    </rPh>
    <phoneticPr fontId="16"/>
  </si>
  <si>
    <t>栽培区分</t>
    <rPh sb="0" eb="2">
      <t>サイバイ</t>
    </rPh>
    <rPh sb="2" eb="4">
      <t>クブン</t>
    </rPh>
    <phoneticPr fontId="16"/>
  </si>
  <si>
    <t>普通栽培</t>
    <rPh sb="0" eb="2">
      <t>フツウ</t>
    </rPh>
    <rPh sb="2" eb="4">
      <t>サイバイ</t>
    </rPh>
    <phoneticPr fontId="16"/>
  </si>
  <si>
    <t>ジョイント栽培</t>
    <rPh sb="5" eb="7">
      <t>サイバイ</t>
    </rPh>
    <phoneticPr fontId="16"/>
  </si>
  <si>
    <t>垣根栽培</t>
    <rPh sb="0" eb="2">
      <t>カキネ</t>
    </rPh>
    <rPh sb="2" eb="4">
      <t>サイバイ</t>
    </rPh>
    <phoneticPr fontId="16"/>
  </si>
  <si>
    <t>わい化栽培</t>
    <rPh sb="2" eb="3">
      <t>カ</t>
    </rPh>
    <rPh sb="3" eb="5">
      <t>サイバイ</t>
    </rPh>
    <phoneticPr fontId="16"/>
  </si>
  <si>
    <t>新わい化栽培</t>
    <rPh sb="0" eb="1">
      <t>シン</t>
    </rPh>
    <rPh sb="3" eb="4">
      <t>カ</t>
    </rPh>
    <rPh sb="4" eb="6">
      <t>サイバイ</t>
    </rPh>
    <phoneticPr fontId="16"/>
  </si>
  <si>
    <t>超高密植栽培</t>
    <rPh sb="0" eb="1">
      <t>チョウ</t>
    </rPh>
    <rPh sb="1" eb="2">
      <t>コウ</t>
    </rPh>
    <rPh sb="2" eb="4">
      <t>ミッショク</t>
    </rPh>
    <rPh sb="4" eb="6">
      <t>サイバイ</t>
    </rPh>
    <phoneticPr fontId="16"/>
  </si>
  <si>
    <t>根域制限栽培</t>
    <rPh sb="0" eb="1">
      <t>ネ</t>
    </rPh>
    <rPh sb="1" eb="2">
      <t>イキ</t>
    </rPh>
    <rPh sb="2" eb="4">
      <t>セイゲン</t>
    </rPh>
    <rPh sb="4" eb="6">
      <t>サイバイ</t>
    </rPh>
    <phoneticPr fontId="16"/>
  </si>
  <si>
    <t>りんご（普通栽培）</t>
    <phoneticPr fontId="1"/>
  </si>
  <si>
    <t>りんご（わい化栽培）</t>
    <phoneticPr fontId="1"/>
  </si>
  <si>
    <t>りんご（新わい化栽培）</t>
    <phoneticPr fontId="1"/>
  </si>
  <si>
    <t>りんご（超高密植栽培）</t>
    <phoneticPr fontId="1"/>
  </si>
  <si>
    <t>ぶどう（普通栽培）</t>
    <phoneticPr fontId="1"/>
  </si>
  <si>
    <t>ぶどう（垣根栽培）</t>
    <phoneticPr fontId="1"/>
  </si>
  <si>
    <t>ぶどう（根域制限栽培）</t>
    <phoneticPr fontId="1"/>
  </si>
  <si>
    <t>なし（普通栽培）</t>
    <phoneticPr fontId="1"/>
  </si>
  <si>
    <t>なし（ジョイント栽培）</t>
    <phoneticPr fontId="1"/>
  </si>
  <si>
    <t>もも（普通栽培）</t>
    <phoneticPr fontId="1"/>
  </si>
  <si>
    <t>おうとう（普通栽培）</t>
    <phoneticPr fontId="1"/>
  </si>
  <si>
    <t>びわ（普通栽培）</t>
    <phoneticPr fontId="1"/>
  </si>
  <si>
    <t>かき（普通栽培）</t>
    <phoneticPr fontId="1"/>
  </si>
  <si>
    <t>かき（ジョイント栽培）</t>
    <phoneticPr fontId="1"/>
  </si>
  <si>
    <t>くり（普通栽培）</t>
    <phoneticPr fontId="1"/>
  </si>
  <si>
    <t>うめ（普通栽培）</t>
    <phoneticPr fontId="1"/>
  </si>
  <si>
    <t>すもも（普通栽培）</t>
    <phoneticPr fontId="1"/>
  </si>
  <si>
    <t>すもも（ジョイント栽培）</t>
    <phoneticPr fontId="1"/>
  </si>
  <si>
    <t>キウイ（普通栽培）</t>
    <phoneticPr fontId="16"/>
  </si>
  <si>
    <t>いちじく（普通栽培）</t>
    <phoneticPr fontId="1"/>
  </si>
  <si>
    <t>その他（普通栽培）</t>
    <rPh sb="2" eb="3">
      <t>タ</t>
    </rPh>
    <phoneticPr fontId="1"/>
  </si>
  <si>
    <t>入力</t>
    <rPh sb="0" eb="2">
      <t>ニュウリョク</t>
    </rPh>
    <phoneticPr fontId="1"/>
  </si>
  <si>
    <t>選択</t>
    <rPh sb="0" eb="2">
      <t>センタク</t>
    </rPh>
    <phoneticPr fontId="1"/>
  </si>
  <si>
    <t>自動</t>
    <rPh sb="0" eb="2">
      <t>ジドウ</t>
    </rPh>
    <phoneticPr fontId="1"/>
  </si>
  <si>
    <t>消費税</t>
    <rPh sb="0" eb="2">
      <t>ショウヒ</t>
    </rPh>
    <rPh sb="2" eb="3">
      <t>ゼイ</t>
    </rPh>
    <phoneticPr fontId="16"/>
  </si>
  <si>
    <t>課税事業者（一般課税）</t>
    <rPh sb="0" eb="2">
      <t>カゼイ</t>
    </rPh>
    <rPh sb="2" eb="5">
      <t>ジギョウシャ</t>
    </rPh>
    <rPh sb="6" eb="8">
      <t>イッパン</t>
    </rPh>
    <rPh sb="8" eb="10">
      <t>カゼイ</t>
    </rPh>
    <phoneticPr fontId="16"/>
  </si>
  <si>
    <t>課税事業者（簡易課税）</t>
    <rPh sb="0" eb="2">
      <t>カゼイ</t>
    </rPh>
    <rPh sb="2" eb="5">
      <t>ジギョウシャ</t>
    </rPh>
    <rPh sb="6" eb="8">
      <t>カンイ</t>
    </rPh>
    <rPh sb="8" eb="10">
      <t>カゼイ</t>
    </rPh>
    <phoneticPr fontId="16"/>
  </si>
  <si>
    <t>免税事業者</t>
    <rPh sb="0" eb="2">
      <t>メンゼイ</t>
    </rPh>
    <rPh sb="2" eb="5">
      <t>ジギョウシャ</t>
    </rPh>
    <phoneticPr fontId="16"/>
  </si>
  <si>
    <t>【改植単価】</t>
    <rPh sb="1" eb="3">
      <t>カイショク</t>
    </rPh>
    <rPh sb="3" eb="5">
      <t>タンカ</t>
    </rPh>
    <phoneticPr fontId="1"/>
  </si>
  <si>
    <t>完了区分</t>
    <rPh sb="0" eb="2">
      <t>カンリョウ</t>
    </rPh>
    <rPh sb="2" eb="4">
      <t>クブン</t>
    </rPh>
    <phoneticPr fontId="1"/>
  </si>
  <si>
    <t>初 年 度</t>
    <rPh sb="0" eb="1">
      <t>ハツ</t>
    </rPh>
    <rPh sb="2" eb="3">
      <t>ネン</t>
    </rPh>
    <rPh sb="4" eb="5">
      <t>ド</t>
    </rPh>
    <phoneticPr fontId="1"/>
  </si>
  <si>
    <t>次 年 度</t>
    <rPh sb="0" eb="1">
      <t>ツギ</t>
    </rPh>
    <rPh sb="2" eb="3">
      <t>ネン</t>
    </rPh>
    <rPh sb="4" eb="5">
      <t>ド</t>
    </rPh>
    <phoneticPr fontId="1"/>
  </si>
  <si>
    <t>【新植単価】</t>
    <rPh sb="1" eb="3">
      <t>シンショク</t>
    </rPh>
    <rPh sb="3" eb="5">
      <t>タンカ</t>
    </rPh>
    <phoneticPr fontId="1"/>
  </si>
  <si>
    <t>ぶどう（根域制限栽培）</t>
    <phoneticPr fontId="1"/>
  </si>
  <si>
    <t>なし（根域制限栽培）</t>
    <phoneticPr fontId="1"/>
  </si>
  <si>
    <t>なし（根域制限栽培）</t>
    <phoneticPr fontId="1"/>
  </si>
  <si>
    <t>1/2以内</t>
  </si>
  <si>
    <t>【放任園防止単価】</t>
    <rPh sb="1" eb="3">
      <t>ホウニン</t>
    </rPh>
    <rPh sb="3" eb="4">
      <t>エン</t>
    </rPh>
    <rPh sb="4" eb="6">
      <t>ボウシ</t>
    </rPh>
    <rPh sb="6" eb="8">
      <t>タンカ</t>
    </rPh>
    <phoneticPr fontId="1"/>
  </si>
  <si>
    <t>自然災害等</t>
    <rPh sb="0" eb="2">
      <t>シゼン</t>
    </rPh>
    <rPh sb="2" eb="4">
      <t>サイガイ</t>
    </rPh>
    <rPh sb="4" eb="5">
      <t>トウ</t>
    </rPh>
    <phoneticPr fontId="1"/>
  </si>
  <si>
    <r>
      <rPr>
        <sz val="10"/>
        <rFont val="ＭＳ ゴシック"/>
        <family val="3"/>
        <charset val="128"/>
      </rPr>
      <t>計画</t>
    </r>
  </si>
  <si>
    <r>
      <rPr>
        <sz val="10"/>
        <rFont val="ＭＳ ゴシック"/>
        <family val="3"/>
        <charset val="128"/>
      </rPr>
      <t>実績</t>
    </r>
  </si>
  <si>
    <r>
      <rPr>
        <sz val="10"/>
        <rFont val="ＭＳ ゴシック"/>
        <family val="3"/>
        <charset val="128"/>
      </rPr>
      <t>初年度　事業着工（予定）：〇〇年〇〇月〇〇日　→　事業完了（予定）：〇〇年〇〇月〇〇日</t>
    </r>
    <rPh sb="0" eb="3">
      <t>ショネンド</t>
    </rPh>
    <rPh sb="4" eb="6">
      <t>ジギョウ</t>
    </rPh>
    <rPh sb="6" eb="8">
      <t>チャッコウ</t>
    </rPh>
    <rPh sb="9" eb="11">
      <t>ヨテイ</t>
    </rPh>
    <rPh sb="15" eb="16">
      <t>ネン</t>
    </rPh>
    <rPh sb="18" eb="19">
      <t>ツキ</t>
    </rPh>
    <rPh sb="21" eb="22">
      <t>ニチ</t>
    </rPh>
    <rPh sb="25" eb="27">
      <t>ジギョウ</t>
    </rPh>
    <rPh sb="27" eb="29">
      <t>カンリョウ</t>
    </rPh>
    <rPh sb="30" eb="32">
      <t>ヨテイ</t>
    </rPh>
    <rPh sb="36" eb="37">
      <t>ネン</t>
    </rPh>
    <rPh sb="39" eb="40">
      <t>ツキ</t>
    </rPh>
    <rPh sb="42" eb="43">
      <t>ニチ</t>
    </rPh>
    <phoneticPr fontId="1"/>
  </si>
  <si>
    <r>
      <rPr>
        <sz val="10"/>
        <rFont val="ＭＳ ゴシック"/>
        <family val="3"/>
        <charset val="128"/>
      </rPr>
      <t>面積</t>
    </r>
    <rPh sb="0" eb="2">
      <t>メンセキ</t>
    </rPh>
    <phoneticPr fontId="1"/>
  </si>
  <si>
    <r>
      <rPr>
        <sz val="10"/>
        <rFont val="ＭＳ ゴシック"/>
        <family val="3"/>
        <charset val="128"/>
      </rPr>
      <t>㎡</t>
    </r>
    <phoneticPr fontId="1"/>
  </si>
  <si>
    <t>計画</t>
  </si>
  <si>
    <t>実績</t>
  </si>
  <si>
    <t>もも（ジョイント栽培）</t>
    <phoneticPr fontId="1"/>
  </si>
  <si>
    <t>もも（ジョイント栽培）</t>
    <phoneticPr fontId="1"/>
  </si>
  <si>
    <t>うめ（普通栽培）</t>
    <phoneticPr fontId="1"/>
  </si>
  <si>
    <t>すもも（ジョイント栽培）</t>
    <phoneticPr fontId="1"/>
  </si>
  <si>
    <t>いちじく（普通栽培）</t>
    <phoneticPr fontId="1"/>
  </si>
  <si>
    <r>
      <rPr>
        <sz val="10"/>
        <rFont val="ＭＳ ゴシック"/>
        <family val="3"/>
        <charset val="128"/>
      </rPr>
      <t>今回請求</t>
    </r>
    <rPh sb="0" eb="2">
      <t>コンカイ</t>
    </rPh>
    <rPh sb="2" eb="4">
      <t>セイキュウ</t>
    </rPh>
    <phoneticPr fontId="1"/>
  </si>
  <si>
    <r>
      <rPr>
        <sz val="10"/>
        <rFont val="ＭＳ ゴシック"/>
        <family val="3"/>
        <charset val="128"/>
      </rPr>
      <t>済</t>
    </r>
    <rPh sb="0" eb="1">
      <t>スミ</t>
    </rPh>
    <phoneticPr fontId="1"/>
  </si>
  <si>
    <r>
      <rPr>
        <sz val="10"/>
        <rFont val="ＭＳ Ｐゴシック"/>
        <family val="3"/>
        <charset val="128"/>
      </rPr>
      <t>（</t>
    </r>
    <r>
      <rPr>
        <sz val="10"/>
        <rFont val="Lucida Sans"/>
        <family val="2"/>
      </rPr>
      <t xml:space="preserve"> </t>
    </r>
    <r>
      <rPr>
        <sz val="10"/>
        <rFont val="ＭＳ Ｐゴシック"/>
        <family val="3"/>
        <charset val="128"/>
      </rPr>
      <t>済</t>
    </r>
    <r>
      <rPr>
        <sz val="10"/>
        <rFont val="Lucida Sans"/>
        <family val="2"/>
      </rPr>
      <t xml:space="preserve"> </t>
    </r>
    <r>
      <rPr>
        <sz val="10"/>
        <rFont val="ＭＳ Ｐゴシック"/>
        <family val="3"/>
        <charset val="128"/>
      </rPr>
      <t>）</t>
    </r>
    <phoneticPr fontId="1"/>
  </si>
  <si>
    <t>（ 今回請求 ）</t>
    <phoneticPr fontId="1"/>
  </si>
  <si>
    <r>
      <rPr>
        <sz val="11"/>
        <color theme="1"/>
        <rFont val="ＭＳ ゴシック"/>
        <family val="3"/>
        <charset val="128"/>
      </rPr>
      <t>【合計一覧】</t>
    </r>
    <rPh sb="1" eb="3">
      <t>ゴウケイ</t>
    </rPh>
    <rPh sb="3" eb="5">
      <t>イチラン</t>
    </rPh>
    <phoneticPr fontId="1"/>
  </si>
  <si>
    <r>
      <rPr>
        <sz val="11"/>
        <color theme="1"/>
        <rFont val="ＭＳ ゴシック"/>
        <family val="3"/>
        <charset val="128"/>
      </rPr>
      <t>園地数</t>
    </r>
    <rPh sb="0" eb="2">
      <t>エンチ</t>
    </rPh>
    <rPh sb="2" eb="3">
      <t>カズ</t>
    </rPh>
    <phoneticPr fontId="1"/>
  </si>
  <si>
    <r>
      <rPr>
        <sz val="11"/>
        <color theme="1"/>
        <rFont val="ＭＳ ゴシック"/>
        <family val="3"/>
        <charset val="128"/>
      </rPr>
      <t>面積</t>
    </r>
    <rPh sb="0" eb="2">
      <t>メンセキ</t>
    </rPh>
    <phoneticPr fontId="1"/>
  </si>
  <si>
    <r>
      <rPr>
        <sz val="11"/>
        <color theme="1"/>
        <rFont val="ＭＳ ゴシック"/>
        <family val="3"/>
        <charset val="128"/>
      </rPr>
      <t>事業費</t>
    </r>
    <rPh sb="0" eb="3">
      <t>ジギョウヒ</t>
    </rPh>
    <phoneticPr fontId="1"/>
  </si>
  <si>
    <r>
      <rPr>
        <sz val="11"/>
        <color theme="1"/>
        <rFont val="ＭＳ ゴシック"/>
        <family val="3"/>
        <charset val="128"/>
      </rPr>
      <t>補助金</t>
    </r>
    <rPh sb="0" eb="2">
      <t>ホジョ</t>
    </rPh>
    <phoneticPr fontId="1"/>
  </si>
  <si>
    <r>
      <rPr>
        <sz val="11"/>
        <color theme="1"/>
        <rFont val="ＭＳ ゴシック"/>
        <family val="3"/>
        <charset val="128"/>
      </rPr>
      <t>消費税等</t>
    </r>
    <rPh sb="0" eb="3">
      <t>ショウヒゼイ</t>
    </rPh>
    <rPh sb="3" eb="4">
      <t>トウ</t>
    </rPh>
    <phoneticPr fontId="1"/>
  </si>
  <si>
    <r>
      <rPr>
        <sz val="9"/>
        <color theme="1"/>
        <rFont val="ＭＳ ゴシック"/>
        <family val="3"/>
        <charset val="128"/>
      </rPr>
      <t>初年度完了</t>
    </r>
    <rPh sb="0" eb="3">
      <t>ショネンド</t>
    </rPh>
    <rPh sb="3" eb="5">
      <t>カンリョウ</t>
    </rPh>
    <phoneticPr fontId="1"/>
  </si>
  <si>
    <r>
      <rPr>
        <sz val="9"/>
        <color theme="1"/>
        <rFont val="ＭＳ ゴシック"/>
        <family val="3"/>
        <charset val="128"/>
      </rPr>
      <t>次年度完了</t>
    </r>
    <rPh sb="0" eb="3">
      <t>ジネンド</t>
    </rPh>
    <rPh sb="3" eb="5">
      <t>カンリョウ</t>
    </rPh>
    <phoneticPr fontId="1"/>
  </si>
  <si>
    <r>
      <rPr>
        <sz val="11"/>
        <color theme="1"/>
        <rFont val="ＭＳ ゴシック"/>
        <family val="3"/>
        <charset val="128"/>
      </rPr>
      <t>㎡</t>
    </r>
  </si>
  <si>
    <r>
      <rPr>
        <sz val="11"/>
        <color theme="1"/>
        <rFont val="ＭＳ ゴシック"/>
        <family val="3"/>
        <charset val="128"/>
      </rPr>
      <t>円</t>
    </r>
    <rPh sb="0" eb="1">
      <t>エン</t>
    </rPh>
    <phoneticPr fontId="1"/>
  </si>
  <si>
    <r>
      <t>(</t>
    </r>
    <r>
      <rPr>
        <sz val="9"/>
        <color theme="1"/>
        <rFont val="ＭＳ ゴシック"/>
        <family val="3"/>
        <charset val="128"/>
      </rPr>
      <t>予定</t>
    </r>
    <r>
      <rPr>
        <sz val="9"/>
        <color theme="1"/>
        <rFont val="Lucida Sans"/>
        <family val="2"/>
      </rPr>
      <t>)</t>
    </r>
    <r>
      <rPr>
        <sz val="9"/>
        <color theme="1"/>
        <rFont val="ＭＳ ゴシック"/>
        <family val="3"/>
        <charset val="128"/>
      </rPr>
      <t>分　円</t>
    </r>
    <rPh sb="6" eb="7">
      <t>エン</t>
    </rPh>
    <phoneticPr fontId="1"/>
  </si>
  <si>
    <r>
      <rPr>
        <sz val="9"/>
        <color theme="1"/>
        <rFont val="ＭＳ ゴシック"/>
        <family val="3"/>
        <charset val="128"/>
      </rPr>
      <t>円</t>
    </r>
    <rPh sb="0" eb="1">
      <t>エン</t>
    </rPh>
    <phoneticPr fontId="1"/>
  </si>
  <si>
    <r>
      <rPr>
        <sz val="11"/>
        <color theme="1"/>
        <rFont val="ＭＳ ゴシック"/>
        <family val="3"/>
        <charset val="128"/>
      </rPr>
      <t>優良品目・品種
への転換</t>
    </r>
    <rPh sb="0" eb="4">
      <t>ユウリョウヒンモク</t>
    </rPh>
    <rPh sb="5" eb="7">
      <t>ヒンシュ</t>
    </rPh>
    <rPh sb="10" eb="12">
      <t>テンカン</t>
    </rPh>
    <phoneticPr fontId="1"/>
  </si>
  <si>
    <r>
      <rPr>
        <sz val="11"/>
        <color theme="1"/>
        <rFont val="ＭＳ ゴシック"/>
        <family val="3"/>
        <charset val="128"/>
      </rPr>
      <t>改植</t>
    </r>
    <rPh sb="0" eb="2">
      <t>カイショク</t>
    </rPh>
    <phoneticPr fontId="1"/>
  </si>
  <si>
    <r>
      <rPr>
        <sz val="11"/>
        <color theme="1"/>
        <rFont val="ＭＳ ゴシック"/>
        <family val="3"/>
        <charset val="128"/>
      </rPr>
      <t>実績</t>
    </r>
    <rPh sb="0" eb="2">
      <t>ジッセキ</t>
    </rPh>
    <phoneticPr fontId="1"/>
  </si>
  <si>
    <r>
      <rPr>
        <sz val="11"/>
        <color theme="1"/>
        <rFont val="ＭＳ ゴシック"/>
        <family val="3"/>
        <charset val="128"/>
      </rPr>
      <t>高接</t>
    </r>
    <rPh sb="0" eb="1">
      <t>コウ</t>
    </rPh>
    <rPh sb="1" eb="2">
      <t>セツ</t>
    </rPh>
    <phoneticPr fontId="1"/>
  </si>
  <si>
    <r>
      <rPr>
        <sz val="11"/>
        <color theme="1"/>
        <rFont val="ＭＳ ゴシック"/>
        <family val="3"/>
        <charset val="128"/>
      </rPr>
      <t>（小計）</t>
    </r>
    <rPh sb="1" eb="3">
      <t>ショウケイ</t>
    </rPh>
    <phoneticPr fontId="1"/>
  </si>
  <si>
    <r>
      <rPr>
        <sz val="11"/>
        <color theme="1"/>
        <rFont val="ＭＳ ゴシック"/>
        <family val="3"/>
        <charset val="128"/>
      </rPr>
      <t>新植</t>
    </r>
    <phoneticPr fontId="1"/>
  </si>
  <si>
    <r>
      <rPr>
        <sz val="11"/>
        <color theme="1"/>
        <rFont val="ＭＳ ゴシック"/>
        <family val="3"/>
        <charset val="128"/>
      </rPr>
      <t>小規模園地整備</t>
    </r>
    <rPh sb="0" eb="7">
      <t>ショウキボエンチセイビ</t>
    </rPh>
    <phoneticPr fontId="1"/>
  </si>
  <si>
    <r>
      <rPr>
        <sz val="11"/>
        <color theme="1"/>
        <rFont val="ＭＳ ゴシック"/>
        <family val="3"/>
        <charset val="128"/>
      </rPr>
      <t>園内道の整備</t>
    </r>
    <rPh sb="0" eb="3">
      <t>エンナイドウ</t>
    </rPh>
    <rPh sb="4" eb="6">
      <t>セイビ</t>
    </rPh>
    <phoneticPr fontId="1"/>
  </si>
  <si>
    <r>
      <rPr>
        <sz val="11"/>
        <color theme="1"/>
        <rFont val="ＭＳ ゴシック"/>
        <family val="3"/>
        <charset val="128"/>
      </rPr>
      <t>傾斜の緩和</t>
    </r>
    <rPh sb="0" eb="2">
      <t>ケイシャ</t>
    </rPh>
    <rPh sb="3" eb="5">
      <t>カンワ</t>
    </rPh>
    <phoneticPr fontId="1"/>
  </si>
  <si>
    <r>
      <rPr>
        <sz val="11"/>
        <color theme="1"/>
        <rFont val="ＭＳ ゴシック"/>
        <family val="3"/>
        <charset val="128"/>
      </rPr>
      <t>土壌土層改良</t>
    </r>
    <rPh sb="0" eb="6">
      <t>ドジョウドソウカイリョウ</t>
    </rPh>
    <phoneticPr fontId="1"/>
  </si>
  <si>
    <r>
      <rPr>
        <sz val="11"/>
        <color theme="1"/>
        <rFont val="ＭＳ ゴシック"/>
        <family val="3"/>
        <charset val="128"/>
      </rPr>
      <t>排水路の整備</t>
    </r>
    <rPh sb="0" eb="3">
      <t>ハイスイロ</t>
    </rPh>
    <rPh sb="4" eb="6">
      <t>セイビ</t>
    </rPh>
    <phoneticPr fontId="1"/>
  </si>
  <si>
    <r>
      <rPr>
        <sz val="11"/>
        <color theme="1"/>
        <rFont val="ＭＳ ゴシック"/>
        <family val="3"/>
        <charset val="128"/>
      </rPr>
      <t>放任園発生防止</t>
    </r>
    <rPh sb="0" eb="2">
      <t>ホウニン</t>
    </rPh>
    <rPh sb="2" eb="3">
      <t>エン</t>
    </rPh>
    <rPh sb="3" eb="5">
      <t>ハッセイ</t>
    </rPh>
    <rPh sb="5" eb="7">
      <t>ボウシ</t>
    </rPh>
    <phoneticPr fontId="1"/>
  </si>
  <si>
    <r>
      <rPr>
        <sz val="11"/>
        <color theme="1"/>
        <rFont val="ＭＳ ゴシック"/>
        <family val="3"/>
        <charset val="128"/>
      </rPr>
      <t>用水・かん水施設の整備</t>
    </r>
    <rPh sb="0" eb="2">
      <t>ヨウスイ</t>
    </rPh>
    <rPh sb="5" eb="6">
      <t>スイ</t>
    </rPh>
    <rPh sb="6" eb="8">
      <t>シセツ</t>
    </rPh>
    <rPh sb="9" eb="11">
      <t>セイビ</t>
    </rPh>
    <phoneticPr fontId="1"/>
  </si>
  <si>
    <r>
      <rPr>
        <sz val="11"/>
        <color theme="1"/>
        <rFont val="ＭＳ ゴシック"/>
        <family val="3"/>
        <charset val="128"/>
      </rPr>
      <t>特認事業</t>
    </r>
    <rPh sb="0" eb="2">
      <t>トクニン</t>
    </rPh>
    <rPh sb="2" eb="4">
      <t>ジギョウ</t>
    </rPh>
    <phoneticPr fontId="1"/>
  </si>
  <si>
    <r>
      <rPr>
        <sz val="11"/>
        <color theme="1"/>
        <rFont val="ＭＳ ゴシック"/>
        <family val="3"/>
        <charset val="128"/>
      </rPr>
      <t>園地管理軌道施設の整備</t>
    </r>
    <rPh sb="0" eb="2">
      <t>エンチ</t>
    </rPh>
    <rPh sb="2" eb="4">
      <t>カンリ</t>
    </rPh>
    <rPh sb="4" eb="6">
      <t>キドウ</t>
    </rPh>
    <rPh sb="6" eb="8">
      <t>シセツ</t>
    </rPh>
    <rPh sb="9" eb="11">
      <t>セイビ</t>
    </rPh>
    <phoneticPr fontId="1"/>
  </si>
  <si>
    <r>
      <rPr>
        <sz val="11"/>
        <color theme="1"/>
        <rFont val="ＭＳ ゴシック"/>
        <family val="3"/>
        <charset val="128"/>
      </rPr>
      <t>防霜施設の整備</t>
    </r>
  </si>
  <si>
    <r>
      <rPr>
        <sz val="11"/>
        <color theme="1"/>
        <rFont val="ＭＳ ゴシック"/>
        <family val="3"/>
        <charset val="128"/>
      </rPr>
      <t>防風施設の整備</t>
    </r>
    <rPh sb="1" eb="2">
      <t>カゼ</t>
    </rPh>
    <phoneticPr fontId="1"/>
  </si>
  <si>
    <r>
      <rPr>
        <sz val="11"/>
        <color theme="1"/>
        <rFont val="ＭＳ ゴシック"/>
        <family val="3"/>
        <charset val="128"/>
      </rPr>
      <t>整備事業小計</t>
    </r>
    <rPh sb="0" eb="2">
      <t>セイビ</t>
    </rPh>
    <rPh sb="2" eb="4">
      <t>ジギョウ</t>
    </rPh>
    <rPh sb="4" eb="6">
      <t>ショウケイ</t>
    </rPh>
    <phoneticPr fontId="1"/>
  </si>
  <si>
    <r>
      <rPr>
        <sz val="11"/>
        <color theme="1"/>
        <rFont val="ＭＳ ゴシック"/>
        <family val="3"/>
        <charset val="128"/>
      </rPr>
      <t>合計（整備＋未収益）</t>
    </r>
    <rPh sb="0" eb="2">
      <t>ゴウケイ</t>
    </rPh>
    <rPh sb="3" eb="5">
      <t>セイビ</t>
    </rPh>
    <rPh sb="6" eb="9">
      <t>ミシュウエキ</t>
    </rPh>
    <phoneticPr fontId="1"/>
  </si>
  <si>
    <t>計画</t>
    <rPh sb="0" eb="2">
      <t>ケイカク</t>
    </rPh>
    <phoneticPr fontId="1"/>
  </si>
  <si>
    <t>果樹未収益期間支援事業</t>
    <rPh sb="0" eb="11">
      <t>カジュミシュウエキキカンシエンジギョウ</t>
    </rPh>
    <phoneticPr fontId="1"/>
  </si>
  <si>
    <t>計画承認</t>
    <rPh sb="0" eb="2">
      <t>ケイカク</t>
    </rPh>
    <rPh sb="2" eb="4">
      <t>ショウニン</t>
    </rPh>
    <phoneticPr fontId="1"/>
  </si>
  <si>
    <t>（今回請求）</t>
    <rPh sb="1" eb="3">
      <t>コンカイ</t>
    </rPh>
    <rPh sb="3" eb="5">
      <t>セイキュウ</t>
    </rPh>
    <phoneticPr fontId="1"/>
  </si>
  <si>
    <t>（　済　）</t>
    <rPh sb="2" eb="3">
      <t>スミ</t>
    </rPh>
    <phoneticPr fontId="1"/>
  </si>
  <si>
    <t>計</t>
    <rPh sb="0" eb="1">
      <t>ケイ</t>
    </rPh>
    <phoneticPr fontId="1"/>
  </si>
  <si>
    <t>（事業中止）</t>
    <rPh sb="1" eb="3">
      <t>ジギョウ</t>
    </rPh>
    <rPh sb="3" eb="5">
      <t>チュウシ</t>
    </rPh>
    <phoneticPr fontId="1"/>
  </si>
  <si>
    <t>（単位：円）</t>
    <rPh sb="1" eb="3">
      <t>タンイ</t>
    </rPh>
    <rPh sb="4" eb="5">
      <t>エン</t>
    </rPh>
    <phoneticPr fontId="16"/>
  </si>
  <si>
    <t>整　　　　備　　　　事　　　　業</t>
    <rPh sb="0" eb="1">
      <t>タダシ</t>
    </rPh>
    <rPh sb="5" eb="6">
      <t>ソナエ</t>
    </rPh>
    <rPh sb="10" eb="11">
      <t>コト</t>
    </rPh>
    <rPh sb="15" eb="16">
      <t>ギョウ</t>
    </rPh>
    <phoneticPr fontId="16"/>
  </si>
  <si>
    <t>①優良品目・品種への転換（定額）</t>
    <rPh sb="1" eb="3">
      <t>ユウリョウ</t>
    </rPh>
    <rPh sb="3" eb="5">
      <t>ヒンモク</t>
    </rPh>
    <rPh sb="6" eb="8">
      <t>ヒンシュ</t>
    </rPh>
    <rPh sb="10" eb="12">
      <t>テンカン</t>
    </rPh>
    <rPh sb="13" eb="15">
      <t>テイガク</t>
    </rPh>
    <phoneticPr fontId="16"/>
  </si>
  <si>
    <t>②優良品目・品種への転換（定率）</t>
    <rPh sb="1" eb="3">
      <t>ユウリョウ</t>
    </rPh>
    <rPh sb="3" eb="5">
      <t>ヒンモク</t>
    </rPh>
    <rPh sb="6" eb="8">
      <t>ヒンシュ</t>
    </rPh>
    <rPh sb="10" eb="12">
      <t>テンカン</t>
    </rPh>
    <rPh sb="13" eb="15">
      <t>テイリツ</t>
    </rPh>
    <phoneticPr fontId="16"/>
  </si>
  <si>
    <t>③新植（定額）</t>
    <rPh sb="1" eb="3">
      <t>シンショク</t>
    </rPh>
    <rPh sb="4" eb="6">
      <t>テイガク</t>
    </rPh>
    <phoneticPr fontId="16"/>
  </si>
  <si>
    <t>④新植（定率）</t>
    <rPh sb="1" eb="3">
      <t>シンショク</t>
    </rPh>
    <rPh sb="4" eb="6">
      <t>テイリツ</t>
    </rPh>
    <phoneticPr fontId="16"/>
  </si>
  <si>
    <t>⑤小規模園地整備（定率）</t>
    <rPh sb="1" eb="4">
      <t>ショウキボ</t>
    </rPh>
    <rPh sb="4" eb="6">
      <t>エンチ</t>
    </rPh>
    <rPh sb="6" eb="8">
      <t>セイビ</t>
    </rPh>
    <phoneticPr fontId="16"/>
  </si>
  <si>
    <t>⑥放任園地発生防止対策（定額）</t>
    <rPh sb="1" eb="3">
      <t>ホウニン</t>
    </rPh>
    <rPh sb="3" eb="4">
      <t>エン</t>
    </rPh>
    <rPh sb="4" eb="5">
      <t>チ</t>
    </rPh>
    <rPh sb="5" eb="7">
      <t>ハッセイ</t>
    </rPh>
    <rPh sb="7" eb="9">
      <t>ボウシ</t>
    </rPh>
    <rPh sb="9" eb="11">
      <t>タイサク</t>
    </rPh>
    <rPh sb="12" eb="14">
      <t>テイガク</t>
    </rPh>
    <phoneticPr fontId="16"/>
  </si>
  <si>
    <t>⑧用水・かん水施設の整備（定率）</t>
    <rPh sb="1" eb="3">
      <t>ヨウスイ</t>
    </rPh>
    <rPh sb="6" eb="7">
      <t>スイ</t>
    </rPh>
    <rPh sb="7" eb="9">
      <t>シセツ</t>
    </rPh>
    <rPh sb="10" eb="12">
      <t>セイビ</t>
    </rPh>
    <phoneticPr fontId="16"/>
  </si>
  <si>
    <t>事業費</t>
    <rPh sb="0" eb="3">
      <t>ジギョウヒ</t>
    </rPh>
    <phoneticPr fontId="16"/>
  </si>
  <si>
    <t>補   助   金</t>
    <rPh sb="0" eb="1">
      <t>タスク</t>
    </rPh>
    <rPh sb="4" eb="5">
      <t>スケ</t>
    </rPh>
    <rPh sb="8" eb="9">
      <t>キン</t>
    </rPh>
    <phoneticPr fontId="16"/>
  </si>
  <si>
    <t>補助金</t>
    <rPh sb="0" eb="3">
      <t>ホジョキン</t>
    </rPh>
    <phoneticPr fontId="16"/>
  </si>
  <si>
    <t>合　　   計</t>
    <rPh sb="0" eb="1">
      <t>ゴウ</t>
    </rPh>
    <rPh sb="6" eb="7">
      <t>ケイ</t>
    </rPh>
    <phoneticPr fontId="16"/>
  </si>
  <si>
    <t>●果樹未収益期間支援事業</t>
    <phoneticPr fontId="16"/>
  </si>
  <si>
    <t>●整備事業＋果樹未収益期間支援事業</t>
    <rPh sb="1" eb="3">
      <t>セイビ</t>
    </rPh>
    <rPh sb="3" eb="5">
      <t>ジギョウ</t>
    </rPh>
    <rPh sb="6" eb="8">
      <t>カジュ</t>
    </rPh>
    <rPh sb="8" eb="11">
      <t>ミシュウエキ</t>
    </rPh>
    <rPh sb="11" eb="13">
      <t>キカン</t>
    </rPh>
    <rPh sb="13" eb="15">
      <t>シエン</t>
    </rPh>
    <rPh sb="15" eb="17">
      <t>ジギョウ</t>
    </rPh>
    <phoneticPr fontId="16"/>
  </si>
  <si>
    <t>初　年　度　完　了　（予定）　分</t>
    <rPh sb="0" eb="1">
      <t>ショ</t>
    </rPh>
    <rPh sb="2" eb="3">
      <t>ネン</t>
    </rPh>
    <rPh sb="4" eb="5">
      <t>ド</t>
    </rPh>
    <rPh sb="6" eb="7">
      <t>カン</t>
    </rPh>
    <rPh sb="8" eb="9">
      <t>リョウ</t>
    </rPh>
    <rPh sb="11" eb="13">
      <t>ヨテイ</t>
    </rPh>
    <rPh sb="15" eb="16">
      <t>ブン</t>
    </rPh>
    <phoneticPr fontId="16"/>
  </si>
  <si>
    <t>次　年　度　完　了　（予定）　分</t>
    <rPh sb="0" eb="1">
      <t>ツギ</t>
    </rPh>
    <rPh sb="2" eb="3">
      <t>ネン</t>
    </rPh>
    <rPh sb="4" eb="5">
      <t>ド</t>
    </rPh>
    <phoneticPr fontId="16"/>
  </si>
  <si>
    <t>合　　　　計</t>
    <rPh sb="0" eb="1">
      <t>ゴウ</t>
    </rPh>
    <rPh sb="5" eb="6">
      <t>ケイ</t>
    </rPh>
    <phoneticPr fontId="16"/>
  </si>
  <si>
    <t>事　業　費</t>
    <rPh sb="0" eb="1">
      <t>ジ</t>
    </rPh>
    <rPh sb="2" eb="3">
      <t>ギョウ</t>
    </rPh>
    <rPh sb="4" eb="5">
      <t>ヒ</t>
    </rPh>
    <phoneticPr fontId="16"/>
  </si>
  <si>
    <t>合　計</t>
    <rPh sb="0" eb="1">
      <t>ゴウ</t>
    </rPh>
    <rPh sb="2" eb="3">
      <t>ケイ</t>
    </rPh>
    <phoneticPr fontId="16"/>
  </si>
  <si>
    <t>初年度
完了（予定）分</t>
    <rPh sb="0" eb="3">
      <t>ショネンド</t>
    </rPh>
    <rPh sb="3" eb="5">
      <t>トウネンド</t>
    </rPh>
    <phoneticPr fontId="16"/>
  </si>
  <si>
    <t>次年度
完了（予定）分</t>
    <rPh sb="0" eb="1">
      <t>ツギ</t>
    </rPh>
    <rPh sb="1" eb="2">
      <t>ネン</t>
    </rPh>
    <rPh sb="2" eb="3">
      <t>ド</t>
    </rPh>
    <phoneticPr fontId="16"/>
  </si>
  <si>
    <t>合　　計</t>
    <rPh sb="0" eb="1">
      <t>ゴウ</t>
    </rPh>
    <rPh sb="3" eb="4">
      <t>ケイ</t>
    </rPh>
    <phoneticPr fontId="16"/>
  </si>
  <si>
    <t>品目名</t>
    <rPh sb="0" eb="3">
      <t>ヒンモクメイ</t>
    </rPh>
    <phoneticPr fontId="16"/>
  </si>
  <si>
    <t>⑦放任園地発生防止（定率）</t>
    <rPh sb="1" eb="3">
      <t>ホウニン</t>
    </rPh>
    <rPh sb="3" eb="4">
      <t>エン</t>
    </rPh>
    <rPh sb="4" eb="5">
      <t>チ</t>
    </rPh>
    <rPh sb="5" eb="7">
      <t>ハッセイ</t>
    </rPh>
    <rPh sb="7" eb="9">
      <t>ボウシ</t>
    </rPh>
    <rPh sb="10" eb="12">
      <t>テイリツ</t>
    </rPh>
    <phoneticPr fontId="16"/>
  </si>
  <si>
    <t>⑨特認事業（定率）</t>
    <phoneticPr fontId="16"/>
  </si>
  <si>
    <t>うんしゅうみかん</t>
  </si>
  <si>
    <t>その他かんきつ類</t>
  </si>
  <si>
    <t>りんご</t>
  </si>
  <si>
    <t>ぶどう</t>
  </si>
  <si>
    <t>なし</t>
  </si>
  <si>
    <t>もも</t>
  </si>
  <si>
    <t>おうとう</t>
  </si>
  <si>
    <t>びわ</t>
  </si>
  <si>
    <t>かき</t>
  </si>
  <si>
    <t>くり</t>
  </si>
  <si>
    <t>うめ</t>
  </si>
  <si>
    <t>すもも</t>
  </si>
  <si>
    <t>キウイフルーツ</t>
  </si>
  <si>
    <t>パインアップル</t>
  </si>
  <si>
    <t>いちじく</t>
  </si>
  <si>
    <t>整　備　事　業　　合　計</t>
    <rPh sb="0" eb="1">
      <t>ヒトシ</t>
    </rPh>
    <rPh sb="2" eb="3">
      <t>ビ</t>
    </rPh>
    <rPh sb="4" eb="5">
      <t>コト</t>
    </rPh>
    <rPh sb="6" eb="7">
      <t>ゴウ</t>
    </rPh>
    <rPh sb="9" eb="10">
      <t>ゴウ</t>
    </rPh>
    <rPh sb="11" eb="12">
      <t>ケイ</t>
    </rPh>
    <phoneticPr fontId="16"/>
  </si>
  <si>
    <t>品     目</t>
    <rPh sb="0" eb="1">
      <t>ヒン</t>
    </rPh>
    <rPh sb="6" eb="7">
      <t>メ</t>
    </rPh>
    <phoneticPr fontId="16"/>
  </si>
  <si>
    <t>①園内道の整備</t>
    <rPh sb="1" eb="4">
      <t>エンナイドウ</t>
    </rPh>
    <rPh sb="5" eb="7">
      <t>セイビ</t>
    </rPh>
    <phoneticPr fontId="16"/>
  </si>
  <si>
    <t>②傾斜の緩和</t>
    <rPh sb="1" eb="3">
      <t>ケイシャ</t>
    </rPh>
    <rPh sb="4" eb="6">
      <t>カンワ</t>
    </rPh>
    <phoneticPr fontId="16"/>
  </si>
  <si>
    <t>③土壌土層改良</t>
    <rPh sb="1" eb="3">
      <t>ドジョウ</t>
    </rPh>
    <rPh sb="3" eb="5">
      <t>ドソウ</t>
    </rPh>
    <rPh sb="5" eb="7">
      <t>カイリョウ</t>
    </rPh>
    <phoneticPr fontId="16"/>
  </si>
  <si>
    <t>④排水路の整備</t>
    <rPh sb="1" eb="4">
      <t>ハイスイロ</t>
    </rPh>
    <rPh sb="5" eb="7">
      <t>セイビ</t>
    </rPh>
    <phoneticPr fontId="16"/>
  </si>
  <si>
    <t>合　　　　　　　　　　　計</t>
    <rPh sb="0" eb="1">
      <t>ゴウ</t>
    </rPh>
    <rPh sb="12" eb="13">
      <t>ケイ</t>
    </rPh>
    <phoneticPr fontId="16"/>
  </si>
  <si>
    <t>うんしゅうみかん</t>
    <phoneticPr fontId="16"/>
  </si>
  <si>
    <t>その他かんきつ類</t>
    <rPh sb="2" eb="3">
      <t>タ</t>
    </rPh>
    <rPh sb="7" eb="8">
      <t>ルイ</t>
    </rPh>
    <phoneticPr fontId="16"/>
  </si>
  <si>
    <t>りんご</t>
    <phoneticPr fontId="16"/>
  </si>
  <si>
    <t>ぶどう</t>
    <phoneticPr fontId="16"/>
  </si>
  <si>
    <t>もも</t>
    <phoneticPr fontId="16"/>
  </si>
  <si>
    <t>キウイフルーツ</t>
    <phoneticPr fontId="16"/>
  </si>
  <si>
    <t>パインアップル</t>
    <phoneticPr fontId="16"/>
  </si>
  <si>
    <t>●本会特認事業（内訳）</t>
    <rPh sb="1" eb="3">
      <t>ホンカイ</t>
    </rPh>
    <rPh sb="3" eb="5">
      <t>トクニン</t>
    </rPh>
    <rPh sb="5" eb="7">
      <t>ジギョウ</t>
    </rPh>
    <rPh sb="8" eb="10">
      <t>ウチワケ</t>
    </rPh>
    <phoneticPr fontId="16"/>
  </si>
  <si>
    <t>（単位：円）</t>
  </si>
  <si>
    <t>①園地管理軌道施設の整備</t>
    <rPh sb="1" eb="3">
      <t>エンチ</t>
    </rPh>
    <rPh sb="3" eb="5">
      <t>カンリ</t>
    </rPh>
    <rPh sb="5" eb="7">
      <t>キドウ</t>
    </rPh>
    <rPh sb="7" eb="9">
      <t>シセツ</t>
    </rPh>
    <rPh sb="10" eb="12">
      <t>セイビ</t>
    </rPh>
    <phoneticPr fontId="16"/>
  </si>
  <si>
    <t xml:space="preserve">合　　　　計 </t>
    <phoneticPr fontId="16"/>
  </si>
  <si>
    <t>ぶどう</t>
    <phoneticPr fontId="16"/>
  </si>
  <si>
    <t>おうとう</t>
    <phoneticPr fontId="16"/>
  </si>
  <si>
    <t>すもも</t>
    <phoneticPr fontId="16"/>
  </si>
  <si>
    <r>
      <t>●果樹経営支援対策事業（整備事業）　　（　</t>
    </r>
    <r>
      <rPr>
        <sz val="14"/>
        <color rgb="FFFF0000"/>
        <rFont val="ＭＳ Ｐゴシック"/>
        <family val="3"/>
        <charset val="128"/>
      </rPr>
      <t>計画</t>
    </r>
    <r>
      <rPr>
        <sz val="14"/>
        <rFont val="ＭＳ Ｐゴシック"/>
        <family val="3"/>
        <charset val="128"/>
      </rPr>
      <t>　）</t>
    </r>
    <rPh sb="21" eb="23">
      <t>ケイカク</t>
    </rPh>
    <phoneticPr fontId="16"/>
  </si>
  <si>
    <r>
      <t>●果樹経営支援対策事業（整備事業）　　（　</t>
    </r>
    <r>
      <rPr>
        <sz val="14"/>
        <color rgb="FFFF0000"/>
        <rFont val="ＭＳ Ｐゴシック"/>
        <family val="3"/>
        <charset val="128"/>
      </rPr>
      <t>実績</t>
    </r>
    <r>
      <rPr>
        <sz val="14"/>
        <rFont val="ＭＳ Ｐゴシック"/>
        <family val="3"/>
        <charset val="128"/>
      </rPr>
      <t>　）</t>
    </r>
    <rPh sb="21" eb="23">
      <t>ジッセキ</t>
    </rPh>
    <phoneticPr fontId="16"/>
  </si>
  <si>
    <r>
      <t>●小規模園地整備事業（内訳） 　　 （　</t>
    </r>
    <r>
      <rPr>
        <sz val="11"/>
        <color rgb="FFFF0000"/>
        <rFont val="ＭＳ Ｐゴシック"/>
        <family val="3"/>
        <charset val="128"/>
      </rPr>
      <t>計画</t>
    </r>
    <r>
      <rPr>
        <sz val="11"/>
        <color theme="1"/>
        <rFont val="ＭＳ Ｐゴシック"/>
        <family val="3"/>
        <charset val="128"/>
      </rPr>
      <t>　）</t>
    </r>
    <rPh sb="1" eb="2">
      <t>コ</t>
    </rPh>
    <rPh sb="2" eb="4">
      <t>キボ</t>
    </rPh>
    <rPh sb="4" eb="6">
      <t>エンチ</t>
    </rPh>
    <rPh sb="6" eb="8">
      <t>セイビ</t>
    </rPh>
    <rPh sb="8" eb="10">
      <t>ジギョウ</t>
    </rPh>
    <rPh sb="11" eb="13">
      <t>ウチワケ</t>
    </rPh>
    <rPh sb="20" eb="22">
      <t>ケイカク</t>
    </rPh>
    <phoneticPr fontId="16"/>
  </si>
  <si>
    <r>
      <t>●小規模園地整備事業（内訳） 　　 （　</t>
    </r>
    <r>
      <rPr>
        <sz val="11"/>
        <color rgb="FFFF0000"/>
        <rFont val="ＭＳ Ｐゴシック"/>
        <family val="3"/>
        <charset val="128"/>
      </rPr>
      <t>実績</t>
    </r>
    <r>
      <rPr>
        <sz val="11"/>
        <color theme="1"/>
        <rFont val="ＭＳ Ｐゴシック"/>
        <family val="3"/>
        <charset val="128"/>
      </rPr>
      <t>　）</t>
    </r>
    <rPh sb="1" eb="2">
      <t>コ</t>
    </rPh>
    <rPh sb="2" eb="4">
      <t>キボ</t>
    </rPh>
    <rPh sb="4" eb="6">
      <t>エンチ</t>
    </rPh>
    <rPh sb="6" eb="8">
      <t>セイビ</t>
    </rPh>
    <rPh sb="8" eb="10">
      <t>ジギョウ</t>
    </rPh>
    <rPh sb="11" eb="13">
      <t>ウチワケ</t>
    </rPh>
    <rPh sb="20" eb="22">
      <t>ジッセキ</t>
    </rPh>
    <phoneticPr fontId="16"/>
  </si>
  <si>
    <t>②防霜設備の整備</t>
    <phoneticPr fontId="16"/>
  </si>
  <si>
    <t>③防風設備の整備</t>
    <rPh sb="2" eb="3">
      <t>カゼ</t>
    </rPh>
    <phoneticPr fontId="16"/>
  </si>
  <si>
    <t>都道府県</t>
    <rPh sb="0" eb="4">
      <t>トドウフケン</t>
    </rPh>
    <phoneticPr fontId="1"/>
  </si>
  <si>
    <t>区　分</t>
    <rPh sb="0" eb="1">
      <t>ク</t>
    </rPh>
    <rPh sb="2" eb="3">
      <t>ブン</t>
    </rPh>
    <phoneticPr fontId="1"/>
  </si>
  <si>
    <t>総　合　計</t>
    <rPh sb="0" eb="1">
      <t>ソウ</t>
    </rPh>
    <rPh sb="2" eb="3">
      <t>ゴウ</t>
    </rPh>
    <rPh sb="4" eb="5">
      <t>ケイ</t>
    </rPh>
    <phoneticPr fontId="1"/>
  </si>
  <si>
    <t>整備事業</t>
    <rPh sb="0" eb="2">
      <t>セイビ</t>
    </rPh>
    <rPh sb="2" eb="4">
      <t>ジギョウ</t>
    </rPh>
    <phoneticPr fontId="1"/>
  </si>
  <si>
    <t>計</t>
    <rPh sb="0" eb="1">
      <t>ケイ</t>
    </rPh>
    <phoneticPr fontId="1"/>
  </si>
  <si>
    <t>　　定　額</t>
    <rPh sb="2" eb="3">
      <t>サダム</t>
    </rPh>
    <rPh sb="4" eb="5">
      <t>ガク</t>
    </rPh>
    <phoneticPr fontId="1"/>
  </si>
  <si>
    <t>　　定　率</t>
    <rPh sb="2" eb="3">
      <t>サダム</t>
    </rPh>
    <rPh sb="4" eb="5">
      <t>リツ</t>
    </rPh>
    <phoneticPr fontId="1"/>
  </si>
  <si>
    <t>果樹未収益期間支援事業</t>
    <rPh sb="0" eb="2">
      <t>カジュ</t>
    </rPh>
    <rPh sb="2" eb="5">
      <t>ミシュウエキ</t>
    </rPh>
    <rPh sb="5" eb="7">
      <t>キカン</t>
    </rPh>
    <rPh sb="7" eb="9">
      <t>シエン</t>
    </rPh>
    <rPh sb="9" eb="11">
      <t>ジギョウ</t>
    </rPh>
    <phoneticPr fontId="1"/>
  </si>
  <si>
    <t>合　計</t>
    <rPh sb="0" eb="1">
      <t>ゴウ</t>
    </rPh>
    <rPh sb="2" eb="3">
      <t>ケイ</t>
    </rPh>
    <phoneticPr fontId="1"/>
  </si>
  <si>
    <t>初年度
完了（予定）分</t>
    <rPh sb="0" eb="1">
      <t>ハツ</t>
    </rPh>
    <rPh sb="1" eb="3">
      <t>ネンド</t>
    </rPh>
    <phoneticPr fontId="16"/>
  </si>
  <si>
    <t>補助金</t>
  </si>
  <si>
    <t>面 積</t>
  </si>
  <si>
    <t xml:space="preserve"> 園地数</t>
    <rPh sb="1" eb="2">
      <t>エン</t>
    </rPh>
    <rPh sb="2" eb="3">
      <t>チ</t>
    </rPh>
    <rPh sb="3" eb="4">
      <t>スウ</t>
    </rPh>
    <phoneticPr fontId="16"/>
  </si>
  <si>
    <r>
      <rPr>
        <sz val="10"/>
        <rFont val="ＭＳ ゴシック"/>
        <family val="3"/>
        <charset val="128"/>
      </rPr>
      <t>年度区分</t>
    </r>
    <rPh sb="0" eb="2">
      <t>ネンド</t>
    </rPh>
    <rPh sb="2" eb="4">
      <t>クブン</t>
    </rPh>
    <phoneticPr fontId="1"/>
  </si>
  <si>
    <r>
      <rPr>
        <sz val="10"/>
        <rFont val="ＭＳ ゴシック"/>
        <family val="3"/>
        <charset val="128"/>
      </rPr>
      <t>都道府県</t>
    </r>
    <rPh sb="0" eb="4">
      <t>トドウフケン</t>
    </rPh>
    <phoneticPr fontId="1"/>
  </si>
  <si>
    <r>
      <rPr>
        <sz val="10"/>
        <rFont val="ＭＳ ゴシック"/>
        <family val="3"/>
        <charset val="128"/>
      </rPr>
      <t>園地番号</t>
    </r>
    <rPh sb="0" eb="2">
      <t>エンチ</t>
    </rPh>
    <rPh sb="2" eb="4">
      <t>バンゴウ</t>
    </rPh>
    <phoneticPr fontId="1"/>
  </si>
  <si>
    <r>
      <rPr>
        <sz val="10"/>
        <rFont val="ＭＳ ゴシック"/>
        <family val="3"/>
        <charset val="128"/>
      </rPr>
      <t>申請区分</t>
    </r>
  </si>
  <si>
    <r>
      <rPr>
        <sz val="10"/>
        <rFont val="ＭＳ ゴシック"/>
        <family val="3"/>
        <charset val="128"/>
      </rPr>
      <t>支援対
象者名</t>
    </r>
    <rPh sb="0" eb="2">
      <t>シエン</t>
    </rPh>
    <rPh sb="2" eb="3">
      <t>タイ</t>
    </rPh>
    <rPh sb="4" eb="5">
      <t>ゾウ</t>
    </rPh>
    <rPh sb="5" eb="6">
      <t>シャ</t>
    </rPh>
    <rPh sb="6" eb="7">
      <t>メイ</t>
    </rPh>
    <phoneticPr fontId="1"/>
  </si>
  <si>
    <r>
      <rPr>
        <sz val="10"/>
        <rFont val="ＭＳ ゴシック"/>
        <family val="3"/>
        <charset val="128"/>
      </rPr>
      <t>転換元（現況）</t>
    </r>
    <rPh sb="0" eb="2">
      <t>テンカン</t>
    </rPh>
    <rPh sb="2" eb="3">
      <t>モト</t>
    </rPh>
    <rPh sb="4" eb="6">
      <t>ゲンキョウ</t>
    </rPh>
    <phoneticPr fontId="1"/>
  </si>
  <si>
    <r>
      <rPr>
        <sz val="10"/>
        <rFont val="ＭＳ ゴシック"/>
        <family val="3"/>
        <charset val="128"/>
      </rPr>
      <t>転換先</t>
    </r>
    <rPh sb="0" eb="2">
      <t>テンカン</t>
    </rPh>
    <rPh sb="2" eb="3">
      <t>サキ</t>
    </rPh>
    <phoneticPr fontId="1"/>
  </si>
  <si>
    <r>
      <rPr>
        <sz val="10"/>
        <rFont val="ＭＳ ゴシック"/>
        <family val="3"/>
        <charset val="128"/>
      </rPr>
      <t>課税の区分</t>
    </r>
    <rPh sb="0" eb="2">
      <t>カゼイ</t>
    </rPh>
    <rPh sb="3" eb="5">
      <t>クブン</t>
    </rPh>
    <phoneticPr fontId="1"/>
  </si>
  <si>
    <r>
      <rPr>
        <sz val="10"/>
        <rFont val="ＭＳ ゴシック"/>
        <family val="3"/>
        <charset val="128"/>
      </rPr>
      <t>完了区分</t>
    </r>
    <rPh sb="0" eb="2">
      <t>カンリョウ</t>
    </rPh>
    <rPh sb="2" eb="4">
      <t>クブン</t>
    </rPh>
    <phoneticPr fontId="1"/>
  </si>
  <si>
    <r>
      <rPr>
        <sz val="10"/>
        <rFont val="ＭＳ ゴシック"/>
        <family val="3"/>
        <charset val="128"/>
      </rPr>
      <t>事業内容</t>
    </r>
    <rPh sb="0" eb="2">
      <t>ジギョウ</t>
    </rPh>
    <rPh sb="2" eb="4">
      <t>ナイヨウ</t>
    </rPh>
    <phoneticPr fontId="1"/>
  </si>
  <si>
    <r>
      <rPr>
        <sz val="10"/>
        <rFont val="ＭＳ ゴシック"/>
        <family val="3"/>
        <charset val="128"/>
      </rPr>
      <t>整備事業　計</t>
    </r>
    <rPh sb="0" eb="2">
      <t>セイビ</t>
    </rPh>
    <rPh sb="2" eb="4">
      <t>ジギョウ</t>
    </rPh>
    <rPh sb="5" eb="6">
      <t>ケイ</t>
    </rPh>
    <phoneticPr fontId="1"/>
  </si>
  <si>
    <r>
      <rPr>
        <sz val="10"/>
        <rFont val="ＭＳ ゴシック"/>
        <family val="3"/>
        <charset val="128"/>
      </rPr>
      <t>果樹未収益期間支援事業</t>
    </r>
    <phoneticPr fontId="1"/>
  </si>
  <si>
    <r>
      <rPr>
        <sz val="10"/>
        <rFont val="ＭＳ ゴシック"/>
        <family val="3"/>
        <charset val="128"/>
      </rPr>
      <t>整備事＋未収益事業
合　　計</t>
    </r>
    <rPh sb="0" eb="2">
      <t>セイビ</t>
    </rPh>
    <rPh sb="2" eb="3">
      <t>コト</t>
    </rPh>
    <rPh sb="4" eb="7">
      <t>ミシュウエキ</t>
    </rPh>
    <rPh sb="7" eb="9">
      <t>ジギョウ</t>
    </rPh>
    <rPh sb="10" eb="11">
      <t>ゴウ</t>
    </rPh>
    <rPh sb="13" eb="14">
      <t>ケイ</t>
    </rPh>
    <phoneticPr fontId="1"/>
  </si>
  <si>
    <r>
      <rPr>
        <sz val="10"/>
        <rFont val="ＭＳ ゴシック"/>
        <family val="3"/>
        <charset val="128"/>
      </rPr>
      <t>消費税等</t>
    </r>
    <rPh sb="0" eb="3">
      <t>ショウヒゼイ</t>
    </rPh>
    <rPh sb="3" eb="4">
      <t>トウ</t>
    </rPh>
    <phoneticPr fontId="1"/>
  </si>
  <si>
    <r>
      <rPr>
        <sz val="10"/>
        <rFont val="ＭＳ ゴシック"/>
        <family val="3"/>
        <charset val="128"/>
      </rPr>
      <t xml:space="preserve">備考
</t>
    </r>
    <r>
      <rPr>
        <sz val="9"/>
        <rFont val="ＭＳ ゴシック"/>
        <family val="3"/>
        <charset val="128"/>
      </rPr>
      <t>（自然災害等）</t>
    </r>
    <rPh sb="0" eb="2">
      <t>ビコウ</t>
    </rPh>
    <rPh sb="4" eb="6">
      <t>シゼン</t>
    </rPh>
    <rPh sb="6" eb="8">
      <t>サイガイ</t>
    </rPh>
    <rPh sb="8" eb="9">
      <t>トウ</t>
    </rPh>
    <phoneticPr fontId="1"/>
  </si>
  <si>
    <r>
      <rPr>
        <sz val="10"/>
        <rFont val="ＭＳ ゴシック"/>
        <family val="3"/>
        <charset val="128"/>
      </rPr>
      <t>品目</t>
    </r>
    <rPh sb="0" eb="2">
      <t>ヒンモク</t>
    </rPh>
    <phoneticPr fontId="1"/>
  </si>
  <si>
    <r>
      <rPr>
        <sz val="10"/>
        <rFont val="ＭＳ ゴシック"/>
        <family val="3"/>
        <charset val="128"/>
      </rPr>
      <t>品種</t>
    </r>
    <rPh sb="0" eb="2">
      <t>ヒンシュ</t>
    </rPh>
    <phoneticPr fontId="1"/>
  </si>
  <si>
    <r>
      <rPr>
        <sz val="10"/>
        <rFont val="ＭＳ ゴシック"/>
        <family val="3"/>
        <charset val="128"/>
      </rPr>
      <t>（栽培区分）</t>
    </r>
    <rPh sb="1" eb="3">
      <t>サイバイ</t>
    </rPh>
    <rPh sb="3" eb="5">
      <t>クブン</t>
    </rPh>
    <phoneticPr fontId="1"/>
  </si>
  <si>
    <r>
      <rPr>
        <sz val="10"/>
        <rFont val="ＭＳ ゴシック"/>
        <family val="3"/>
        <charset val="128"/>
      </rPr>
      <t>優良品目・品種への転換</t>
    </r>
    <rPh sb="0" eb="2">
      <t>ユウリョウ</t>
    </rPh>
    <rPh sb="2" eb="4">
      <t>ヒンモク</t>
    </rPh>
    <rPh sb="5" eb="7">
      <t>ヒンシュ</t>
    </rPh>
    <rPh sb="9" eb="11">
      <t>テンカン</t>
    </rPh>
    <phoneticPr fontId="1"/>
  </si>
  <si>
    <r>
      <rPr>
        <sz val="10"/>
        <rFont val="ＭＳ ゴシック"/>
        <family val="3"/>
        <charset val="128"/>
      </rPr>
      <t>新植</t>
    </r>
    <rPh sb="0" eb="2">
      <t>シンショク</t>
    </rPh>
    <phoneticPr fontId="1"/>
  </si>
  <si>
    <r>
      <rPr>
        <sz val="10"/>
        <rFont val="ＭＳ ゴシック"/>
        <family val="3"/>
        <charset val="128"/>
      </rPr>
      <t>小規模園地整備</t>
    </r>
  </si>
  <si>
    <r>
      <rPr>
        <sz val="10"/>
        <rFont val="ＭＳ ゴシック"/>
        <family val="3"/>
        <charset val="128"/>
      </rPr>
      <t>小規模園地整備　計</t>
    </r>
    <rPh sb="0" eb="7">
      <t>ショウキボエンチセイビ</t>
    </rPh>
    <rPh sb="8" eb="9">
      <t>ケイ</t>
    </rPh>
    <phoneticPr fontId="1"/>
  </si>
  <si>
    <r>
      <rPr>
        <sz val="10"/>
        <rFont val="ＭＳ ゴシック"/>
        <family val="3"/>
        <charset val="128"/>
      </rPr>
      <t>放任園発生防止</t>
    </r>
    <rPh sb="0" eb="2">
      <t>ホウニン</t>
    </rPh>
    <rPh sb="2" eb="3">
      <t>エン</t>
    </rPh>
    <rPh sb="3" eb="5">
      <t>ハッセイ</t>
    </rPh>
    <rPh sb="5" eb="7">
      <t>ボウシ</t>
    </rPh>
    <phoneticPr fontId="1"/>
  </si>
  <si>
    <r>
      <rPr>
        <sz val="10"/>
        <rFont val="ＭＳ ゴシック"/>
        <family val="3"/>
        <charset val="128"/>
      </rPr>
      <t>用水・かん水施設の整備</t>
    </r>
    <rPh sb="0" eb="2">
      <t>ヨウスイ</t>
    </rPh>
    <rPh sb="5" eb="6">
      <t>スイ</t>
    </rPh>
    <rPh sb="6" eb="8">
      <t>シセツ</t>
    </rPh>
    <rPh sb="9" eb="11">
      <t>セイビ</t>
    </rPh>
    <phoneticPr fontId="1"/>
  </si>
  <si>
    <r>
      <rPr>
        <sz val="10"/>
        <rFont val="ＭＳ ゴシック"/>
        <family val="3"/>
        <charset val="128"/>
      </rPr>
      <t>特認事業</t>
    </r>
  </si>
  <si>
    <r>
      <rPr>
        <sz val="10"/>
        <rFont val="ＭＳ ゴシック"/>
        <family val="3"/>
        <charset val="128"/>
      </rPr>
      <t>特認事業　小計</t>
    </r>
    <rPh sb="0" eb="2">
      <t>トクニン</t>
    </rPh>
    <rPh sb="2" eb="4">
      <t>ジギョウ</t>
    </rPh>
    <rPh sb="5" eb="7">
      <t>ショウケイ</t>
    </rPh>
    <phoneticPr fontId="1"/>
  </si>
  <si>
    <r>
      <rPr>
        <sz val="10"/>
        <rFont val="ＭＳ ゴシック"/>
        <family val="3"/>
        <charset val="128"/>
      </rPr>
      <t>整備事業分</t>
    </r>
    <rPh sb="0" eb="2">
      <t>セイビ</t>
    </rPh>
    <rPh sb="2" eb="4">
      <t>ジギョウ</t>
    </rPh>
    <rPh sb="4" eb="5">
      <t>ブン</t>
    </rPh>
    <phoneticPr fontId="1"/>
  </si>
  <si>
    <r>
      <rPr>
        <sz val="10"/>
        <rFont val="ＭＳ ゴシック"/>
        <family val="3"/>
        <charset val="128"/>
      </rPr>
      <t>未収益期間支援事業分</t>
    </r>
    <rPh sb="0" eb="3">
      <t>ミシュウエキ</t>
    </rPh>
    <rPh sb="3" eb="5">
      <t>キカン</t>
    </rPh>
    <rPh sb="5" eb="7">
      <t>シエン</t>
    </rPh>
    <rPh sb="7" eb="9">
      <t>ジギョウ</t>
    </rPh>
    <rPh sb="9" eb="10">
      <t>ブン</t>
    </rPh>
    <phoneticPr fontId="1"/>
  </si>
  <si>
    <r>
      <rPr>
        <sz val="10"/>
        <rFont val="ＭＳ ゴシック"/>
        <family val="3"/>
        <charset val="128"/>
      </rPr>
      <t>植栽</t>
    </r>
    <rPh sb="0" eb="2">
      <t>ショクサイ</t>
    </rPh>
    <phoneticPr fontId="1"/>
  </si>
  <si>
    <r>
      <t>(</t>
    </r>
    <r>
      <rPr>
        <sz val="8"/>
        <rFont val="ＭＳ ゴシック"/>
        <family val="3"/>
        <charset val="128"/>
      </rPr>
      <t>参考</t>
    </r>
    <r>
      <rPr>
        <sz val="8"/>
        <rFont val="Lucida Sans"/>
        <family val="2"/>
      </rPr>
      <t>)</t>
    </r>
    <r>
      <rPr>
        <sz val="8"/>
        <rFont val="ＭＳ ゴシック"/>
        <family val="3"/>
        <charset val="128"/>
      </rPr>
      <t>改植及び新植の場合：下限本数</t>
    </r>
    <r>
      <rPr>
        <sz val="8"/>
        <rFont val="Lucida Sans"/>
        <family val="2"/>
      </rPr>
      <t>(</t>
    </r>
    <r>
      <rPr>
        <sz val="8"/>
        <rFont val="ＭＳ ゴシック"/>
        <family val="3"/>
        <charset val="128"/>
      </rPr>
      <t>本</t>
    </r>
    <r>
      <rPr>
        <sz val="8"/>
        <rFont val="Lucida Sans"/>
        <family val="2"/>
      </rPr>
      <t>/10a)</t>
    </r>
    <rPh sb="1" eb="3">
      <t>サンコウ</t>
    </rPh>
    <rPh sb="4" eb="6">
      <t>カイショク</t>
    </rPh>
    <rPh sb="6" eb="7">
      <t>オヨ</t>
    </rPh>
    <rPh sb="8" eb="10">
      <t>シンショク</t>
    </rPh>
    <rPh sb="11" eb="13">
      <t>バアイ</t>
    </rPh>
    <rPh sb="14" eb="16">
      <t>カゲン</t>
    </rPh>
    <rPh sb="16" eb="18">
      <t>ホンスウ</t>
    </rPh>
    <rPh sb="19" eb="20">
      <t>ホン</t>
    </rPh>
    <phoneticPr fontId="1"/>
  </si>
  <si>
    <r>
      <rPr>
        <sz val="10"/>
        <rFont val="ＭＳ ゴシック"/>
        <family val="3"/>
        <charset val="128"/>
      </rPr>
      <t>（初年度・次年度）</t>
    </r>
    <rPh sb="1" eb="4">
      <t>ショネンド</t>
    </rPh>
    <rPh sb="5" eb="8">
      <t>ジネンド</t>
    </rPh>
    <phoneticPr fontId="1"/>
  </si>
  <si>
    <r>
      <rPr>
        <sz val="10"/>
        <rFont val="ＭＳ ゴシック"/>
        <family val="3"/>
        <charset val="128"/>
      </rPr>
      <t>改植</t>
    </r>
    <rPh sb="0" eb="2">
      <t>カイショク</t>
    </rPh>
    <phoneticPr fontId="1"/>
  </si>
  <si>
    <r>
      <rPr>
        <sz val="10"/>
        <rFont val="ＭＳ ゴシック"/>
        <family val="3"/>
        <charset val="128"/>
      </rPr>
      <t>高接</t>
    </r>
    <rPh sb="0" eb="1">
      <t>コウ</t>
    </rPh>
    <rPh sb="1" eb="2">
      <t>セツ</t>
    </rPh>
    <phoneticPr fontId="1"/>
  </si>
  <si>
    <r>
      <rPr>
        <sz val="10"/>
        <rFont val="ＭＳ ゴシック"/>
        <family val="3"/>
        <charset val="128"/>
      </rPr>
      <t>園内道の整備</t>
    </r>
    <rPh sb="0" eb="2">
      <t>エンナイ</t>
    </rPh>
    <rPh sb="2" eb="3">
      <t>ドウ</t>
    </rPh>
    <rPh sb="4" eb="6">
      <t>セイビ</t>
    </rPh>
    <phoneticPr fontId="1"/>
  </si>
  <si>
    <r>
      <rPr>
        <sz val="10"/>
        <rFont val="ＭＳ ゴシック"/>
        <family val="3"/>
        <charset val="128"/>
      </rPr>
      <t>傾斜の緩和</t>
    </r>
    <rPh sb="0" eb="2">
      <t>ケイシャ</t>
    </rPh>
    <rPh sb="3" eb="5">
      <t>カンワ</t>
    </rPh>
    <phoneticPr fontId="1"/>
  </si>
  <si>
    <r>
      <rPr>
        <sz val="10"/>
        <rFont val="ＭＳ ゴシック"/>
        <family val="3"/>
        <charset val="128"/>
      </rPr>
      <t>土壌土層改良</t>
    </r>
    <rPh sb="0" eb="2">
      <t>ドジョウ</t>
    </rPh>
    <rPh sb="2" eb="4">
      <t>ドソウ</t>
    </rPh>
    <rPh sb="4" eb="6">
      <t>カイリョウ</t>
    </rPh>
    <phoneticPr fontId="1"/>
  </si>
  <si>
    <r>
      <rPr>
        <sz val="10"/>
        <rFont val="ＭＳ ゴシック"/>
        <family val="3"/>
        <charset val="128"/>
      </rPr>
      <t>排水路の整備</t>
    </r>
    <rPh sb="0" eb="3">
      <t>ハイスイロ</t>
    </rPh>
    <rPh sb="4" eb="6">
      <t>セイビ</t>
    </rPh>
    <phoneticPr fontId="1"/>
  </si>
  <si>
    <r>
      <rPr>
        <sz val="10"/>
        <rFont val="ＭＳ ゴシック"/>
        <family val="3"/>
        <charset val="128"/>
      </rPr>
      <t>園地管理軌道施設の整備</t>
    </r>
    <rPh sb="0" eb="2">
      <t>エンチ</t>
    </rPh>
    <rPh sb="2" eb="4">
      <t>カンリ</t>
    </rPh>
    <rPh sb="4" eb="6">
      <t>キドウ</t>
    </rPh>
    <rPh sb="6" eb="8">
      <t>シセツ</t>
    </rPh>
    <rPh sb="9" eb="11">
      <t>セイビ</t>
    </rPh>
    <phoneticPr fontId="1"/>
  </si>
  <si>
    <r>
      <rPr>
        <sz val="10"/>
        <rFont val="ＭＳ ゴシック"/>
        <family val="3"/>
        <charset val="128"/>
      </rPr>
      <t>防霜施設の整備</t>
    </r>
    <rPh sb="0" eb="2">
      <t>ボウソウ</t>
    </rPh>
    <rPh sb="2" eb="4">
      <t>シセツ</t>
    </rPh>
    <rPh sb="5" eb="7">
      <t>セイビ</t>
    </rPh>
    <phoneticPr fontId="1"/>
  </si>
  <si>
    <r>
      <rPr>
        <sz val="10"/>
        <rFont val="ＭＳ ゴシック"/>
        <family val="3"/>
        <charset val="128"/>
      </rPr>
      <t>防風施設の整備</t>
    </r>
    <rPh sb="0" eb="2">
      <t>ボウフウ</t>
    </rPh>
    <rPh sb="2" eb="4">
      <t>シセツ</t>
    </rPh>
    <rPh sb="5" eb="7">
      <t>セイビ</t>
    </rPh>
    <phoneticPr fontId="1"/>
  </si>
  <si>
    <r>
      <rPr>
        <sz val="10"/>
        <rFont val="ＭＳ ゴシック"/>
        <family val="3"/>
        <charset val="128"/>
      </rPr>
      <t>（改植）</t>
    </r>
    <rPh sb="1" eb="3">
      <t>カイショク</t>
    </rPh>
    <phoneticPr fontId="1"/>
  </si>
  <si>
    <r>
      <rPr>
        <sz val="10"/>
        <rFont val="ＭＳ ゴシック"/>
        <family val="3"/>
        <charset val="128"/>
      </rPr>
      <t>（高接）</t>
    </r>
    <rPh sb="1" eb="3">
      <t>タカツ</t>
    </rPh>
    <phoneticPr fontId="1"/>
  </si>
  <si>
    <r>
      <rPr>
        <sz val="10"/>
        <rFont val="ＭＳ ゴシック"/>
        <family val="3"/>
        <charset val="128"/>
      </rPr>
      <t>（新植）</t>
    </r>
    <rPh sb="1" eb="3">
      <t>シンショク</t>
    </rPh>
    <phoneticPr fontId="1"/>
  </si>
  <si>
    <r>
      <rPr>
        <sz val="10"/>
        <rFont val="ＭＳ ゴシック"/>
        <family val="3"/>
        <charset val="128"/>
      </rPr>
      <t>（園内道の整備）</t>
    </r>
    <phoneticPr fontId="1"/>
  </si>
  <si>
    <r>
      <rPr>
        <sz val="10"/>
        <rFont val="ＭＳ ゴシック"/>
        <family val="3"/>
        <charset val="128"/>
      </rPr>
      <t>（傾斜の緩和）</t>
    </r>
    <phoneticPr fontId="1"/>
  </si>
  <si>
    <r>
      <rPr>
        <sz val="10"/>
        <rFont val="ＭＳ ゴシック"/>
        <family val="3"/>
        <charset val="128"/>
      </rPr>
      <t>（土壌土層改良）</t>
    </r>
    <phoneticPr fontId="1"/>
  </si>
  <si>
    <r>
      <rPr>
        <sz val="10"/>
        <rFont val="ＭＳ ゴシック"/>
        <family val="3"/>
        <charset val="128"/>
      </rPr>
      <t>（排水路の整備）</t>
    </r>
    <phoneticPr fontId="1"/>
  </si>
  <si>
    <r>
      <rPr>
        <sz val="10"/>
        <rFont val="ＭＳ ゴシック"/>
        <family val="3"/>
        <charset val="128"/>
      </rPr>
      <t>（放任園発生防止）</t>
    </r>
    <phoneticPr fontId="1"/>
  </si>
  <si>
    <r>
      <rPr>
        <sz val="10"/>
        <rFont val="ＭＳ ゴシック"/>
        <family val="3"/>
        <charset val="128"/>
      </rPr>
      <t>（用水・かん水施設の整備）</t>
    </r>
    <phoneticPr fontId="1"/>
  </si>
  <si>
    <r>
      <rPr>
        <sz val="10"/>
        <rFont val="ＭＳ ゴシック"/>
        <family val="3"/>
        <charset val="128"/>
      </rPr>
      <t>（園地管理軌道施設の整備）</t>
    </r>
    <phoneticPr fontId="1"/>
  </si>
  <si>
    <r>
      <rPr>
        <sz val="10"/>
        <rFont val="ＭＳ ゴシック"/>
        <family val="3"/>
        <charset val="128"/>
      </rPr>
      <t>（防霜施設の整備）</t>
    </r>
    <phoneticPr fontId="1"/>
  </si>
  <si>
    <r>
      <rPr>
        <sz val="10"/>
        <rFont val="ＭＳ ゴシック"/>
        <family val="3"/>
        <charset val="128"/>
      </rPr>
      <t>（防風施設の整備）</t>
    </r>
    <phoneticPr fontId="1"/>
  </si>
  <si>
    <r>
      <rPr>
        <sz val="10"/>
        <rFont val="ＭＳ ゴシック"/>
        <family val="3"/>
        <charset val="128"/>
      </rPr>
      <t>整備事業分計</t>
    </r>
    <rPh sb="0" eb="2">
      <t>セイビ</t>
    </rPh>
    <rPh sb="2" eb="4">
      <t>ジギョウ</t>
    </rPh>
    <rPh sb="4" eb="5">
      <t>ブン</t>
    </rPh>
    <rPh sb="5" eb="6">
      <t>ケイ</t>
    </rPh>
    <phoneticPr fontId="1"/>
  </si>
  <si>
    <r>
      <rPr>
        <sz val="10"/>
        <rFont val="ＭＳ ゴシック"/>
        <family val="3"/>
        <charset val="128"/>
      </rPr>
      <t>事業量　（本）</t>
    </r>
    <phoneticPr fontId="1"/>
  </si>
  <si>
    <r>
      <rPr>
        <sz val="10"/>
        <rFont val="ＭＳ ゴシック"/>
        <family val="3"/>
        <charset val="128"/>
      </rPr>
      <t>単価</t>
    </r>
    <rPh sb="0" eb="2">
      <t>タンカ</t>
    </rPh>
    <phoneticPr fontId="1"/>
  </si>
  <si>
    <r>
      <rPr>
        <sz val="10"/>
        <rFont val="ＭＳ ゴシック"/>
        <family val="3"/>
        <charset val="128"/>
      </rPr>
      <t>園地数</t>
    </r>
    <rPh sb="0" eb="2">
      <t>エンチ</t>
    </rPh>
    <rPh sb="2" eb="3">
      <t>スウ</t>
    </rPh>
    <phoneticPr fontId="1"/>
  </si>
  <si>
    <r>
      <rPr>
        <sz val="10"/>
        <rFont val="ＭＳ ゴシック"/>
        <family val="3"/>
        <charset val="128"/>
      </rPr>
      <t>事業費</t>
    </r>
    <rPh sb="0" eb="3">
      <t>ジギョウヒ</t>
    </rPh>
    <phoneticPr fontId="1"/>
  </si>
  <si>
    <r>
      <rPr>
        <sz val="10"/>
        <rFont val="ＭＳ ゴシック"/>
        <family val="3"/>
        <charset val="128"/>
      </rPr>
      <t>補助金</t>
    </r>
    <rPh sb="0" eb="2">
      <t>ホジョ</t>
    </rPh>
    <phoneticPr fontId="1"/>
  </si>
  <si>
    <r>
      <rPr>
        <sz val="10"/>
        <rFont val="ＭＳ ゴシック"/>
        <family val="3"/>
        <charset val="128"/>
      </rPr>
      <t>事業費</t>
    </r>
    <phoneticPr fontId="1"/>
  </si>
  <si>
    <r>
      <rPr>
        <sz val="10"/>
        <rFont val="ＭＳ ゴシック"/>
        <family val="3"/>
        <charset val="128"/>
      </rPr>
      <t>事業量</t>
    </r>
    <phoneticPr fontId="1"/>
  </si>
  <si>
    <r>
      <rPr>
        <sz val="10"/>
        <rFont val="ＭＳ ゴシック"/>
        <family val="3"/>
        <charset val="128"/>
      </rPr>
      <t>密度</t>
    </r>
    <rPh sb="0" eb="2">
      <t>ミツド</t>
    </rPh>
    <phoneticPr fontId="1"/>
  </si>
  <si>
    <r>
      <rPr>
        <sz val="10"/>
        <rFont val="ＭＳ ゴシック"/>
        <family val="3"/>
        <charset val="128"/>
      </rPr>
      <t>定額</t>
    </r>
    <rPh sb="0" eb="2">
      <t>テイガク</t>
    </rPh>
    <phoneticPr fontId="1"/>
  </si>
  <si>
    <r>
      <rPr>
        <sz val="10"/>
        <rFont val="ＭＳ ゴシック"/>
        <family val="3"/>
        <charset val="128"/>
      </rPr>
      <t>定率</t>
    </r>
    <rPh sb="0" eb="2">
      <t>テイリツ</t>
    </rPh>
    <phoneticPr fontId="1"/>
  </si>
  <si>
    <r>
      <rPr>
        <sz val="10"/>
        <rFont val="ＭＳ ゴシック"/>
        <family val="3"/>
        <charset val="128"/>
      </rPr>
      <t>合計</t>
    </r>
    <rPh sb="0" eb="2">
      <t>ゴウケイ</t>
    </rPh>
    <phoneticPr fontId="1"/>
  </si>
  <si>
    <r>
      <rPr>
        <sz val="10"/>
        <rFont val="ＭＳ ゴシック"/>
        <family val="3"/>
        <charset val="128"/>
      </rPr>
      <t>合計</t>
    </r>
  </si>
  <si>
    <r>
      <rPr>
        <sz val="9"/>
        <rFont val="ＭＳ ゴシック"/>
        <family val="3"/>
        <charset val="128"/>
      </rPr>
      <t>初年度完了</t>
    </r>
    <r>
      <rPr>
        <sz val="9"/>
        <rFont val="Lucida Sans"/>
        <family val="2"/>
      </rPr>
      <t>(</t>
    </r>
    <r>
      <rPr>
        <sz val="9"/>
        <rFont val="ＭＳ ゴシック"/>
        <family val="3"/>
        <charset val="128"/>
      </rPr>
      <t>予定</t>
    </r>
    <r>
      <rPr>
        <sz val="9"/>
        <rFont val="Lucida Sans"/>
        <family val="2"/>
      </rPr>
      <t>)</t>
    </r>
    <r>
      <rPr>
        <sz val="9"/>
        <rFont val="ＭＳ ゴシック"/>
        <family val="3"/>
        <charset val="128"/>
      </rPr>
      <t>分</t>
    </r>
    <rPh sb="0" eb="3">
      <t>ショネンド</t>
    </rPh>
    <rPh sb="3" eb="5">
      <t>カンリョウ</t>
    </rPh>
    <rPh sb="6" eb="8">
      <t>ヨテイ</t>
    </rPh>
    <rPh sb="9" eb="10">
      <t>ブン</t>
    </rPh>
    <phoneticPr fontId="1"/>
  </si>
  <si>
    <r>
      <rPr>
        <sz val="9"/>
        <rFont val="ＭＳ ゴシック"/>
        <family val="3"/>
        <charset val="128"/>
      </rPr>
      <t>次年度完了</t>
    </r>
    <r>
      <rPr>
        <sz val="9"/>
        <rFont val="Lucida Sans"/>
        <family val="2"/>
      </rPr>
      <t>(</t>
    </r>
    <r>
      <rPr>
        <sz val="9"/>
        <rFont val="ＭＳ ゴシック"/>
        <family val="3"/>
        <charset val="128"/>
      </rPr>
      <t>予定</t>
    </r>
    <r>
      <rPr>
        <sz val="9"/>
        <rFont val="Lucida Sans"/>
        <family val="2"/>
      </rPr>
      <t>)</t>
    </r>
    <r>
      <rPr>
        <sz val="9"/>
        <rFont val="ＭＳ ゴシック"/>
        <family val="3"/>
        <charset val="128"/>
      </rPr>
      <t>分</t>
    </r>
    <rPh sb="0" eb="3">
      <t>ジネンド</t>
    </rPh>
    <rPh sb="3" eb="5">
      <t>カンリョウ</t>
    </rPh>
    <rPh sb="6" eb="8">
      <t>ヨテイ</t>
    </rPh>
    <rPh sb="9" eb="10">
      <t>ブン</t>
    </rPh>
    <phoneticPr fontId="1"/>
  </si>
  <si>
    <r>
      <rPr>
        <sz val="9"/>
        <rFont val="ＭＳ ゴシック"/>
        <family val="3"/>
        <charset val="128"/>
      </rPr>
      <t>除税額</t>
    </r>
    <rPh sb="0" eb="1">
      <t>ショウジョ</t>
    </rPh>
    <rPh sb="1" eb="3">
      <t>ゼイガク</t>
    </rPh>
    <phoneticPr fontId="1"/>
  </si>
  <si>
    <r>
      <rPr>
        <sz val="9"/>
        <rFont val="ＭＳ ゴシック"/>
        <family val="3"/>
        <charset val="128"/>
      </rPr>
      <t>うち補助金</t>
    </r>
    <rPh sb="2" eb="5">
      <t>ホジョキン</t>
    </rPh>
    <phoneticPr fontId="1"/>
  </si>
  <si>
    <r>
      <rPr>
        <sz val="10"/>
        <rFont val="ＭＳ ゴシック"/>
        <family val="3"/>
        <charset val="128"/>
      </rPr>
      <t>年度</t>
    </r>
    <rPh sb="0" eb="2">
      <t>ネンド</t>
    </rPh>
    <phoneticPr fontId="1"/>
  </si>
  <si>
    <r>
      <rPr>
        <sz val="10"/>
        <rFont val="ＭＳ ゴシック"/>
        <family val="3"/>
        <charset val="128"/>
      </rPr>
      <t>次</t>
    </r>
    <rPh sb="0" eb="1">
      <t>ジ</t>
    </rPh>
    <phoneticPr fontId="1"/>
  </si>
  <si>
    <r>
      <rPr>
        <sz val="10"/>
        <rFont val="ＭＳ ゴシック"/>
        <family val="3"/>
        <charset val="128"/>
      </rPr>
      <t>円</t>
    </r>
    <r>
      <rPr>
        <sz val="10"/>
        <rFont val="Lucida Sans"/>
        <family val="2"/>
      </rPr>
      <t>/</t>
    </r>
    <r>
      <rPr>
        <sz val="10"/>
        <rFont val="ＭＳ ゴシック"/>
        <family val="3"/>
        <charset val="128"/>
      </rPr>
      <t>㎡</t>
    </r>
    <rPh sb="0" eb="1">
      <t>エン</t>
    </rPh>
    <phoneticPr fontId="1"/>
  </si>
  <si>
    <r>
      <rPr>
        <sz val="10"/>
        <rFont val="ＭＳ ゴシック"/>
        <family val="3"/>
        <charset val="128"/>
      </rPr>
      <t>円</t>
    </r>
  </si>
  <si>
    <r>
      <rPr>
        <sz val="10"/>
        <rFont val="ＭＳ ゴシック"/>
        <family val="3"/>
        <charset val="128"/>
      </rPr>
      <t>円</t>
    </r>
    <rPh sb="0" eb="1">
      <t>エン</t>
    </rPh>
    <phoneticPr fontId="1"/>
  </si>
  <si>
    <t>改　植　・　新　植　判　定</t>
    <rPh sb="0" eb="1">
      <t>カイ</t>
    </rPh>
    <rPh sb="2" eb="3">
      <t>ショク</t>
    </rPh>
    <rPh sb="6" eb="7">
      <t>シン</t>
    </rPh>
    <rPh sb="8" eb="9">
      <t>ショク</t>
    </rPh>
    <rPh sb="10" eb="11">
      <t>ハン</t>
    </rPh>
    <rPh sb="12" eb="13">
      <t>サダム</t>
    </rPh>
    <phoneticPr fontId="1"/>
  </si>
  <si>
    <t>改植G</t>
    <rPh sb="0" eb="2">
      <t>カイショク</t>
    </rPh>
    <phoneticPr fontId="1"/>
  </si>
  <si>
    <t>高接G</t>
    <rPh sb="0" eb="2">
      <t>タカツギ</t>
    </rPh>
    <phoneticPr fontId="1"/>
  </si>
  <si>
    <t>新植G</t>
    <rPh sb="0" eb="2">
      <t>シンショク</t>
    </rPh>
    <phoneticPr fontId="1"/>
  </si>
  <si>
    <t>園内道G</t>
    <rPh sb="0" eb="2">
      <t>エンナイ</t>
    </rPh>
    <rPh sb="2" eb="3">
      <t>ミチ</t>
    </rPh>
    <phoneticPr fontId="1"/>
  </si>
  <si>
    <t>傾斜緩和G</t>
    <rPh sb="0" eb="2">
      <t>ケイシャ</t>
    </rPh>
    <rPh sb="2" eb="4">
      <t>カンワ</t>
    </rPh>
    <phoneticPr fontId="1"/>
  </si>
  <si>
    <t>排水路G</t>
    <rPh sb="0" eb="3">
      <t>ハイスイロ</t>
    </rPh>
    <phoneticPr fontId="1"/>
  </si>
  <si>
    <t>小規模計G</t>
    <rPh sb="0" eb="1">
      <t>コ</t>
    </rPh>
    <rPh sb="1" eb="3">
      <t>キボ</t>
    </rPh>
    <rPh sb="3" eb="4">
      <t>ケイ</t>
    </rPh>
    <phoneticPr fontId="1"/>
  </si>
  <si>
    <t>放任園G</t>
    <rPh sb="0" eb="2">
      <t>ホウニン</t>
    </rPh>
    <rPh sb="2" eb="3">
      <t>エン</t>
    </rPh>
    <phoneticPr fontId="1"/>
  </si>
  <si>
    <t>用水かん水G</t>
    <rPh sb="0" eb="2">
      <t>ヨウスイ</t>
    </rPh>
    <rPh sb="4" eb="5">
      <t>スイ</t>
    </rPh>
    <phoneticPr fontId="1"/>
  </si>
  <si>
    <t>園地軌道G</t>
    <rPh sb="0" eb="2">
      <t>エンチ</t>
    </rPh>
    <rPh sb="2" eb="4">
      <t>キドウ</t>
    </rPh>
    <phoneticPr fontId="1"/>
  </si>
  <si>
    <t>防霜設備G</t>
    <rPh sb="0" eb="2">
      <t>ボウソウ</t>
    </rPh>
    <rPh sb="2" eb="4">
      <t>セツビ</t>
    </rPh>
    <phoneticPr fontId="1"/>
  </si>
  <si>
    <t>防風設備G</t>
    <rPh sb="0" eb="2">
      <t>ボウフウ</t>
    </rPh>
    <rPh sb="2" eb="4">
      <t>セツビ</t>
    </rPh>
    <phoneticPr fontId="1"/>
  </si>
  <si>
    <t>特認事業G</t>
    <rPh sb="0" eb="2">
      <t>トクニン</t>
    </rPh>
    <rPh sb="2" eb="4">
      <t>ジギョウ</t>
    </rPh>
    <phoneticPr fontId="1"/>
  </si>
  <si>
    <t>税：改植G</t>
    <rPh sb="0" eb="1">
      <t>ゼイ</t>
    </rPh>
    <rPh sb="2" eb="4">
      <t>カイショク</t>
    </rPh>
    <phoneticPr fontId="1"/>
  </si>
  <si>
    <t>税：高接G</t>
    <rPh sb="0" eb="1">
      <t>ゼイ</t>
    </rPh>
    <rPh sb="2" eb="4">
      <t>タカツギ</t>
    </rPh>
    <phoneticPr fontId="1"/>
  </si>
  <si>
    <t>税：新植G</t>
    <rPh sb="0" eb="1">
      <t>ゼイ</t>
    </rPh>
    <rPh sb="2" eb="4">
      <t>シンショク</t>
    </rPh>
    <phoneticPr fontId="1"/>
  </si>
  <si>
    <t>税：園内道G</t>
    <rPh sb="0" eb="1">
      <t>ゼイ</t>
    </rPh>
    <rPh sb="2" eb="4">
      <t>エンナイ</t>
    </rPh>
    <rPh sb="4" eb="5">
      <t>ミチ</t>
    </rPh>
    <phoneticPr fontId="1"/>
  </si>
  <si>
    <t>税：傾斜G</t>
    <rPh sb="0" eb="1">
      <t>ゼイ</t>
    </rPh>
    <rPh sb="2" eb="4">
      <t>ケイシャ</t>
    </rPh>
    <phoneticPr fontId="1"/>
  </si>
  <si>
    <t>税：土壌G</t>
    <rPh sb="0" eb="1">
      <t>ゼイ</t>
    </rPh>
    <rPh sb="2" eb="4">
      <t>ドジョウ</t>
    </rPh>
    <phoneticPr fontId="1"/>
  </si>
  <si>
    <t>税：放任園G</t>
    <rPh sb="0" eb="1">
      <t>ゼイ</t>
    </rPh>
    <rPh sb="2" eb="4">
      <t>ホウニン</t>
    </rPh>
    <rPh sb="4" eb="5">
      <t>エン</t>
    </rPh>
    <phoneticPr fontId="1"/>
  </si>
  <si>
    <t>税：かん水G</t>
    <rPh sb="0" eb="1">
      <t>ゼイ</t>
    </rPh>
    <rPh sb="4" eb="5">
      <t>スイ</t>
    </rPh>
    <phoneticPr fontId="1"/>
  </si>
  <si>
    <t>税：軌道G</t>
    <rPh sb="0" eb="1">
      <t>ゼイ</t>
    </rPh>
    <rPh sb="2" eb="4">
      <t>キドウ</t>
    </rPh>
    <phoneticPr fontId="1"/>
  </si>
  <si>
    <t>税：防霜G</t>
    <rPh sb="0" eb="1">
      <t>ゼイ</t>
    </rPh>
    <rPh sb="2" eb="4">
      <t>ボウソウ</t>
    </rPh>
    <phoneticPr fontId="1"/>
  </si>
  <si>
    <t>税：防風G</t>
    <rPh sb="0" eb="1">
      <t>ゼイ</t>
    </rPh>
    <rPh sb="2" eb="4">
      <t>ボウフウ</t>
    </rPh>
    <phoneticPr fontId="1"/>
  </si>
  <si>
    <t>土壌土層G</t>
    <rPh sb="0" eb="2">
      <t>ドジョウ</t>
    </rPh>
    <rPh sb="2" eb="4">
      <t>ドソウ</t>
    </rPh>
    <phoneticPr fontId="1"/>
  </si>
  <si>
    <t>うんしゅうみかん（普通栽培）</t>
    <rPh sb="9" eb="11">
      <t>フツウ</t>
    </rPh>
    <rPh sb="11" eb="13">
      <t>サイバイ</t>
    </rPh>
    <phoneticPr fontId="1"/>
  </si>
  <si>
    <t>うんしゅうみかん（根域制限栽培）</t>
    <rPh sb="9" eb="10">
      <t>ネ</t>
    </rPh>
    <rPh sb="10" eb="11">
      <t>イキ</t>
    </rPh>
    <rPh sb="11" eb="13">
      <t>セイゲン</t>
    </rPh>
    <rPh sb="13" eb="15">
      <t>サイバイ</t>
    </rPh>
    <phoneticPr fontId="1"/>
  </si>
  <si>
    <t>その他かんきつ（普通栽培）</t>
    <rPh sb="2" eb="3">
      <t>タ</t>
    </rPh>
    <rPh sb="8" eb="10">
      <t>フツウ</t>
    </rPh>
    <rPh sb="10" eb="12">
      <t>サイバイ</t>
    </rPh>
    <phoneticPr fontId="1"/>
  </si>
  <si>
    <t>その他かんきつ（根域制限栽培）</t>
    <rPh sb="2" eb="3">
      <t>タ</t>
    </rPh>
    <rPh sb="8" eb="9">
      <t>ネ</t>
    </rPh>
    <rPh sb="9" eb="10">
      <t>イキ</t>
    </rPh>
    <rPh sb="10" eb="12">
      <t>セイゲン</t>
    </rPh>
    <rPh sb="12" eb="14">
      <t>サイバイ</t>
    </rPh>
    <phoneticPr fontId="1"/>
  </si>
  <si>
    <t>その他（根域制限栽培）</t>
    <rPh sb="2" eb="3">
      <t>タ</t>
    </rPh>
    <rPh sb="4" eb="5">
      <t>ネ</t>
    </rPh>
    <rPh sb="5" eb="6">
      <t>イキ</t>
    </rPh>
    <rPh sb="6" eb="8">
      <t>セイゲン</t>
    </rPh>
    <rPh sb="8" eb="10">
      <t>サイバイ</t>
    </rPh>
    <phoneticPr fontId="1"/>
  </si>
  <si>
    <t>選択</t>
    <rPh sb="0" eb="2">
      <t>センタク</t>
    </rPh>
    <phoneticPr fontId="1"/>
  </si>
  <si>
    <t>備考</t>
    <rPh sb="0" eb="2">
      <t>ビコウ</t>
    </rPh>
    <phoneticPr fontId="1"/>
  </si>
  <si>
    <r>
      <rPr>
        <sz val="10"/>
        <rFont val="ＭＳ ゴシック"/>
        <family val="3"/>
        <charset val="128"/>
      </rPr>
      <t>果樹未収益期間支援事業対象者確認欄</t>
    </r>
    <rPh sb="0" eb="2">
      <t>カジュ</t>
    </rPh>
    <rPh sb="2" eb="5">
      <t>ミシュウエキ</t>
    </rPh>
    <rPh sb="5" eb="7">
      <t>キカン</t>
    </rPh>
    <rPh sb="7" eb="9">
      <t>シエン</t>
    </rPh>
    <rPh sb="9" eb="11">
      <t>ジギョウ</t>
    </rPh>
    <rPh sb="11" eb="13">
      <t>タイショウ</t>
    </rPh>
    <rPh sb="13" eb="14">
      <t>シャ</t>
    </rPh>
    <rPh sb="14" eb="16">
      <t>カクニン</t>
    </rPh>
    <rPh sb="16" eb="17">
      <t>ラン</t>
    </rPh>
    <phoneticPr fontId="1"/>
  </si>
  <si>
    <t>うんしゅうみかん</t>
    <phoneticPr fontId="1"/>
  </si>
  <si>
    <t>その他かんきつ類</t>
    <rPh sb="2" eb="3">
      <t>タ</t>
    </rPh>
    <rPh sb="7" eb="8">
      <t>ルイ</t>
    </rPh>
    <phoneticPr fontId="1"/>
  </si>
  <si>
    <t>参考様式３号</t>
    <rPh sb="0" eb="2">
      <t>サンコウ</t>
    </rPh>
    <phoneticPr fontId="1"/>
  </si>
  <si>
    <t>実績時使用</t>
    <rPh sb="0" eb="2">
      <t>ジッセキ</t>
    </rPh>
    <rPh sb="2" eb="3">
      <t>トキ</t>
    </rPh>
    <rPh sb="3" eb="5">
      <t>シヨウ</t>
    </rPh>
    <phoneticPr fontId="1"/>
  </si>
  <si>
    <t>（改植Ｇ）</t>
    <rPh sb="1" eb="3">
      <t>カイショク</t>
    </rPh>
    <phoneticPr fontId="1"/>
  </si>
  <si>
    <t>（高接Ｇ）</t>
    <rPh sb="1" eb="2">
      <t>タカ</t>
    </rPh>
    <rPh sb="2" eb="3">
      <t>ツ</t>
    </rPh>
    <phoneticPr fontId="1"/>
  </si>
  <si>
    <t>（新植Ｇ）</t>
    <rPh sb="1" eb="3">
      <t>シンショク</t>
    </rPh>
    <phoneticPr fontId="1"/>
  </si>
  <si>
    <t>（園内道Ｇ）</t>
    <rPh sb="1" eb="3">
      <t>エンナイ</t>
    </rPh>
    <rPh sb="3" eb="4">
      <t>ドウ</t>
    </rPh>
    <phoneticPr fontId="1"/>
  </si>
  <si>
    <t>（傾斜の緩和Ｇ）</t>
    <rPh sb="1" eb="3">
      <t>ケイシャ</t>
    </rPh>
    <rPh sb="4" eb="6">
      <t>カンワ</t>
    </rPh>
    <phoneticPr fontId="1"/>
  </si>
  <si>
    <t>（土壌土葬改良Ｇ）</t>
    <rPh sb="1" eb="3">
      <t>ドジョウ</t>
    </rPh>
    <rPh sb="3" eb="5">
      <t>ドソウ</t>
    </rPh>
    <rPh sb="5" eb="7">
      <t>カイリョウ</t>
    </rPh>
    <phoneticPr fontId="1"/>
  </si>
  <si>
    <t>（排水路の整備Ｇ）</t>
    <rPh sb="1" eb="4">
      <t>ハイスイロ</t>
    </rPh>
    <rPh sb="5" eb="7">
      <t>セイビ</t>
    </rPh>
    <phoneticPr fontId="1"/>
  </si>
  <si>
    <t>（放任園Ｇ）</t>
    <rPh sb="1" eb="3">
      <t>ホウニン</t>
    </rPh>
    <rPh sb="3" eb="4">
      <t>エン</t>
    </rPh>
    <phoneticPr fontId="1"/>
  </si>
  <si>
    <t>（用水・かん水Ｇ）</t>
    <rPh sb="1" eb="3">
      <t>ヨウスイ</t>
    </rPh>
    <rPh sb="6" eb="7">
      <t>スイ</t>
    </rPh>
    <phoneticPr fontId="1"/>
  </si>
  <si>
    <t>（園地管理軌道Ｇ）</t>
    <rPh sb="1" eb="3">
      <t>エンチ</t>
    </rPh>
    <rPh sb="3" eb="5">
      <t>カンリ</t>
    </rPh>
    <rPh sb="5" eb="7">
      <t>キドウ</t>
    </rPh>
    <phoneticPr fontId="1"/>
  </si>
  <si>
    <t>（防霜施設Ｇ）</t>
    <rPh sb="1" eb="3">
      <t>ボウソウ</t>
    </rPh>
    <rPh sb="3" eb="5">
      <t>シセツ</t>
    </rPh>
    <phoneticPr fontId="1"/>
  </si>
  <si>
    <t>（防風施設Ｇ）</t>
    <rPh sb="1" eb="3">
      <t>ボウフウ</t>
    </rPh>
    <rPh sb="3" eb="5">
      <t>シセツ</t>
    </rPh>
    <phoneticPr fontId="1"/>
  </si>
  <si>
    <r>
      <t>1/2以内</t>
    </r>
    <r>
      <rPr>
        <sz val="10"/>
        <color theme="1"/>
        <rFont val="ＭＳ ゴシック"/>
        <family val="3"/>
        <charset val="128"/>
      </rPr>
      <t/>
    </r>
  </si>
  <si>
    <t>１．</t>
    <phoneticPr fontId="1"/>
  </si>
  <si>
    <t>２．</t>
    <phoneticPr fontId="1"/>
  </si>
  <si>
    <t>入力は、（①本体）入力画面で行う。</t>
    <rPh sb="0" eb="2">
      <t>ニュウリョク</t>
    </rPh>
    <rPh sb="6" eb="8">
      <t>ホンタイ</t>
    </rPh>
    <rPh sb="9" eb="11">
      <t>ニュウリョク</t>
    </rPh>
    <rPh sb="11" eb="13">
      <t>ガメン</t>
    </rPh>
    <rPh sb="14" eb="15">
      <t>オコナ</t>
    </rPh>
    <phoneticPr fontId="1"/>
  </si>
  <si>
    <t>は、手入力</t>
    <rPh sb="2" eb="3">
      <t>テ</t>
    </rPh>
    <rPh sb="3" eb="5">
      <t>ニュウリョク</t>
    </rPh>
    <phoneticPr fontId="1"/>
  </si>
  <si>
    <t>は、ダウンリストからの選択</t>
    <rPh sb="11" eb="13">
      <t>センタク</t>
    </rPh>
    <phoneticPr fontId="1"/>
  </si>
  <si>
    <t>は、計算式で自動入力となる</t>
    <rPh sb="2" eb="5">
      <t>ケイサンシキ</t>
    </rPh>
    <rPh sb="6" eb="8">
      <t>ジドウ</t>
    </rPh>
    <rPh sb="8" eb="10">
      <t>ニュウリョク</t>
    </rPh>
    <phoneticPr fontId="1"/>
  </si>
  <si>
    <t>３．</t>
    <phoneticPr fontId="1"/>
  </si>
  <si>
    <t>４．</t>
    <phoneticPr fontId="1"/>
  </si>
  <si>
    <t>（計画入力）</t>
    <rPh sb="0" eb="2">
      <t>ケイカク</t>
    </rPh>
    <rPh sb="2" eb="4">
      <t>ニュウリョク</t>
    </rPh>
    <phoneticPr fontId="1"/>
  </si>
  <si>
    <t>（実績入力）</t>
    <rPh sb="1" eb="3">
      <t>ジッセキ</t>
    </rPh>
    <rPh sb="3" eb="5">
      <t>ニュウリョク</t>
    </rPh>
    <phoneticPr fontId="1"/>
  </si>
  <si>
    <t>５．</t>
    <phoneticPr fontId="1"/>
  </si>
  <si>
    <t>支払いが完了した分は、申請区分を「済」に変更する。</t>
    <rPh sb="0" eb="2">
      <t>シハラ</t>
    </rPh>
    <rPh sb="4" eb="6">
      <t>カンリョウ</t>
    </rPh>
    <rPh sb="8" eb="9">
      <t>ブン</t>
    </rPh>
    <rPh sb="11" eb="13">
      <t>シンセイ</t>
    </rPh>
    <rPh sb="13" eb="15">
      <t>クブン</t>
    </rPh>
    <rPh sb="17" eb="18">
      <t>スミ</t>
    </rPh>
    <rPh sb="20" eb="22">
      <t>ヘンコウ</t>
    </rPh>
    <phoneticPr fontId="1"/>
  </si>
  <si>
    <t>６．</t>
    <phoneticPr fontId="1"/>
  </si>
  <si>
    <t>事業を中止するときには、「事業中止」を選択する。</t>
    <rPh sb="0" eb="2">
      <t>ジギョウ</t>
    </rPh>
    <rPh sb="3" eb="5">
      <t>チュウシ</t>
    </rPh>
    <rPh sb="13" eb="15">
      <t>ジギョウ</t>
    </rPh>
    <rPh sb="15" eb="17">
      <t>チュウシ</t>
    </rPh>
    <rPh sb="19" eb="21">
      <t>センタク</t>
    </rPh>
    <phoneticPr fontId="1"/>
  </si>
  <si>
    <t>（園地数をふやす場合）</t>
    <rPh sb="1" eb="3">
      <t>エンチ</t>
    </rPh>
    <rPh sb="3" eb="4">
      <t>スウ</t>
    </rPh>
    <rPh sb="8" eb="10">
      <t>バアイ</t>
    </rPh>
    <phoneticPr fontId="1"/>
  </si>
  <si>
    <t>７．</t>
    <phoneticPr fontId="1"/>
  </si>
  <si>
    <t>途中で行の挿入をする。一番最初と一番最後に挿入しない様にしてください。</t>
    <rPh sb="0" eb="2">
      <t>トチュウ</t>
    </rPh>
    <rPh sb="3" eb="4">
      <t>ギョウ</t>
    </rPh>
    <rPh sb="5" eb="7">
      <t>ソウニュウ</t>
    </rPh>
    <rPh sb="11" eb="13">
      <t>イチバン</t>
    </rPh>
    <rPh sb="13" eb="15">
      <t>サイショ</t>
    </rPh>
    <rPh sb="16" eb="18">
      <t>イチバン</t>
    </rPh>
    <rPh sb="18" eb="20">
      <t>サイゴ</t>
    </rPh>
    <rPh sb="21" eb="23">
      <t>ソウニュウ</t>
    </rPh>
    <rPh sb="26" eb="27">
      <t>ヨウ</t>
    </rPh>
    <phoneticPr fontId="1"/>
  </si>
  <si>
    <t>行を挿入したら、複写等で計算式をコピーする。</t>
    <rPh sb="0" eb="1">
      <t>ギョウ</t>
    </rPh>
    <rPh sb="2" eb="4">
      <t>ソウニュウ</t>
    </rPh>
    <rPh sb="8" eb="10">
      <t>フクシャ</t>
    </rPh>
    <rPh sb="10" eb="11">
      <t>トウ</t>
    </rPh>
    <rPh sb="12" eb="15">
      <t>ケイサンシキ</t>
    </rPh>
    <phoneticPr fontId="1"/>
  </si>
  <si>
    <t>（計算式は、壊れない様になっています）</t>
    <rPh sb="1" eb="3">
      <t>ケイサン</t>
    </rPh>
    <rPh sb="3" eb="4">
      <t>シキ</t>
    </rPh>
    <rPh sb="6" eb="7">
      <t>コワ</t>
    </rPh>
    <rPh sb="10" eb="11">
      <t>ヨウ</t>
    </rPh>
    <phoneticPr fontId="1"/>
  </si>
  <si>
    <t>（園地数を減らす場合）</t>
    <rPh sb="1" eb="3">
      <t>エンチ</t>
    </rPh>
    <rPh sb="3" eb="4">
      <t>スウ</t>
    </rPh>
    <rPh sb="5" eb="6">
      <t>ヘ</t>
    </rPh>
    <rPh sb="8" eb="10">
      <t>バアイ</t>
    </rPh>
    <phoneticPr fontId="1"/>
  </si>
  <si>
    <t>行の削除で減らせます。</t>
    <rPh sb="0" eb="1">
      <t>ギョウ</t>
    </rPh>
    <rPh sb="2" eb="4">
      <t>サクジョ</t>
    </rPh>
    <rPh sb="5" eb="6">
      <t>ヘ</t>
    </rPh>
    <phoneticPr fontId="1"/>
  </si>
  <si>
    <t>９．</t>
    <phoneticPr fontId="1"/>
  </si>
  <si>
    <t>される。</t>
    <phoneticPr fontId="1"/>
  </si>
  <si>
    <t>は、実績報告の際に、「今回請求」を選択すると自動で入力</t>
    <rPh sb="2" eb="4">
      <t>ジッセキ</t>
    </rPh>
    <rPh sb="4" eb="6">
      <t>ホウコク</t>
    </rPh>
    <rPh sb="7" eb="8">
      <t>サイ</t>
    </rPh>
    <rPh sb="11" eb="13">
      <t>コンカイ</t>
    </rPh>
    <rPh sb="13" eb="15">
      <t>セイキュウ</t>
    </rPh>
    <rPh sb="17" eb="19">
      <t>センタク</t>
    </rPh>
    <rPh sb="22" eb="24">
      <t>ジドウ</t>
    </rPh>
    <rPh sb="25" eb="27">
      <t>ニュウリョク</t>
    </rPh>
    <phoneticPr fontId="1"/>
  </si>
  <si>
    <t>手入力で修正する。</t>
    <rPh sb="0" eb="1">
      <t>テ</t>
    </rPh>
    <rPh sb="1" eb="3">
      <t>ニュウリョク</t>
    </rPh>
    <rPh sb="4" eb="6">
      <t>シュウセイ</t>
    </rPh>
    <phoneticPr fontId="1"/>
  </si>
  <si>
    <t>実績報告の際に変更が生じた時には、「今回請求」を選択した後に変更箇所を</t>
    <rPh sb="0" eb="2">
      <t>ジッセキ</t>
    </rPh>
    <rPh sb="2" eb="4">
      <t>ホウコク</t>
    </rPh>
    <rPh sb="5" eb="6">
      <t>サイ</t>
    </rPh>
    <rPh sb="7" eb="9">
      <t>ヘンコウ</t>
    </rPh>
    <rPh sb="10" eb="11">
      <t>ショウ</t>
    </rPh>
    <rPh sb="13" eb="14">
      <t>トキ</t>
    </rPh>
    <rPh sb="18" eb="20">
      <t>コンカイ</t>
    </rPh>
    <rPh sb="20" eb="22">
      <t>セイキュウ</t>
    </rPh>
    <rPh sb="24" eb="26">
      <t>センタク</t>
    </rPh>
    <rPh sb="28" eb="29">
      <t>アト</t>
    </rPh>
    <rPh sb="30" eb="32">
      <t>ヘンコウ</t>
    </rPh>
    <rPh sb="32" eb="34">
      <t>カショ</t>
    </rPh>
    <phoneticPr fontId="1"/>
  </si>
  <si>
    <t>いるので、折りたたんでいても数字が入っているのがわかります。</t>
    <rPh sb="5" eb="6">
      <t>オ</t>
    </rPh>
    <rPh sb="14" eb="16">
      <t>スウジ</t>
    </rPh>
    <rPh sb="17" eb="18">
      <t>ハイ</t>
    </rPh>
    <phoneticPr fontId="1"/>
  </si>
  <si>
    <t>８．</t>
    <phoneticPr fontId="1"/>
  </si>
  <si>
    <r>
      <t>グループ化している部分の８行目に</t>
    </r>
    <r>
      <rPr>
        <sz val="12"/>
        <color rgb="FFFF0000"/>
        <rFont val="ＭＳ 明朝"/>
        <family val="1"/>
        <charset val="128"/>
      </rPr>
      <t>☑</t>
    </r>
    <r>
      <rPr>
        <sz val="12"/>
        <color theme="1"/>
        <rFont val="ＭＳ 明朝"/>
        <family val="1"/>
        <charset val="128"/>
      </rPr>
      <t>が入っている時は、数字が入力されて</t>
    </r>
    <rPh sb="3" eb="4">
      <t>カ</t>
    </rPh>
    <rPh sb="8" eb="10">
      <t>ブブン</t>
    </rPh>
    <rPh sb="13" eb="15">
      <t>ギョウメ</t>
    </rPh>
    <rPh sb="14" eb="15">
      <t>メ</t>
    </rPh>
    <rPh sb="17" eb="18">
      <t>ハイ</t>
    </rPh>
    <rPh sb="22" eb="23">
      <t>トキ</t>
    </rPh>
    <rPh sb="25" eb="27">
      <t>スウジ</t>
    </rPh>
    <rPh sb="28" eb="30">
      <t>ニュウリョク</t>
    </rPh>
    <phoneticPr fontId="1"/>
  </si>
  <si>
    <t>（グループ化している部分について）</t>
    <rPh sb="5" eb="6">
      <t>カ</t>
    </rPh>
    <rPh sb="10" eb="12">
      <t>ブブン</t>
    </rPh>
    <phoneticPr fontId="1"/>
  </si>
  <si>
    <t>２．</t>
    <phoneticPr fontId="1"/>
  </si>
  <si>
    <t>入力画面では、列や行の幅を変える事は出来ます。</t>
    <rPh sb="0" eb="2">
      <t>ニュウリョク</t>
    </rPh>
    <rPh sb="2" eb="4">
      <t>ガメン</t>
    </rPh>
    <rPh sb="7" eb="8">
      <t>レツ</t>
    </rPh>
    <rPh sb="9" eb="10">
      <t>ギョウ</t>
    </rPh>
    <rPh sb="11" eb="12">
      <t>ハバ</t>
    </rPh>
    <rPh sb="13" eb="14">
      <t>カ</t>
    </rPh>
    <rPh sb="16" eb="17">
      <t>コト</t>
    </rPh>
    <rPh sb="18" eb="20">
      <t>デキ</t>
    </rPh>
    <phoneticPr fontId="1"/>
  </si>
  <si>
    <t>３．</t>
    <phoneticPr fontId="1"/>
  </si>
  <si>
    <t>入力画面で、列を増やしたり、減らしたりすると計算式が崩れますので、</t>
    <rPh sb="0" eb="2">
      <t>ニュウリョク</t>
    </rPh>
    <rPh sb="2" eb="4">
      <t>ガメン</t>
    </rPh>
    <rPh sb="6" eb="7">
      <t>レツ</t>
    </rPh>
    <rPh sb="8" eb="9">
      <t>フ</t>
    </rPh>
    <rPh sb="14" eb="15">
      <t>ヘ</t>
    </rPh>
    <rPh sb="22" eb="25">
      <t>ケイサンシキ</t>
    </rPh>
    <rPh sb="26" eb="27">
      <t>クズ</t>
    </rPh>
    <phoneticPr fontId="1"/>
  </si>
  <si>
    <t>しないようにして下さい</t>
    <rPh sb="8" eb="9">
      <t>クダ</t>
    </rPh>
    <phoneticPr fontId="1"/>
  </si>
  <si>
    <t>使い方と注意点について</t>
    <rPh sb="0" eb="1">
      <t>ツカ</t>
    </rPh>
    <rPh sb="2" eb="3">
      <t>カタ</t>
    </rPh>
    <rPh sb="4" eb="6">
      <t>チュウイ</t>
    </rPh>
    <rPh sb="6" eb="7">
      <t>テン</t>
    </rPh>
    <phoneticPr fontId="1"/>
  </si>
  <si>
    <t>移動改植</t>
    <rPh sb="0" eb="2">
      <t>イドウ</t>
    </rPh>
    <rPh sb="2" eb="4">
      <t>カイショク</t>
    </rPh>
    <phoneticPr fontId="1"/>
  </si>
  <si>
    <t xml:space="preserve">「転換元（現況）」、「転換先」の欄については、「事業内容」が優良品目・品種への転換もしくは優良品目・品種への転換と同時に小規模園地整備、用水・かん水施設等の整備を実施する場合、「転換元（現況）」、「転換先」の欄にそれぞれの品目及び品種を記入すること。なお、自己育成大苗使用に該当する場合は「自己育成大苗」と備考欄にあわせて記入すること。
</t>
    <rPh sb="68" eb="70">
      <t>ヨウスイ</t>
    </rPh>
    <rPh sb="76" eb="77">
      <t>トウ</t>
    </rPh>
    <rPh sb="128" eb="130">
      <t>ジコ</t>
    </rPh>
    <rPh sb="130" eb="132">
      <t>イクセイ</t>
    </rPh>
    <rPh sb="132" eb="133">
      <t>オオ</t>
    </rPh>
    <rPh sb="133" eb="134">
      <t>ナエ</t>
    </rPh>
    <rPh sb="134" eb="136">
      <t>シヨウ</t>
    </rPh>
    <rPh sb="145" eb="147">
      <t>ジコ</t>
    </rPh>
    <rPh sb="147" eb="149">
      <t>イクセイ</t>
    </rPh>
    <rPh sb="149" eb="150">
      <t>オオ</t>
    </rPh>
    <rPh sb="150" eb="151">
      <t>ナエ</t>
    </rPh>
    <rPh sb="153" eb="156">
      <t>ビコウラン</t>
    </rPh>
    <phoneticPr fontId="3"/>
  </si>
  <si>
    <t xml:space="preserve">小規模園地整備、用水・かん水施設等の整備のみを実施する場合（優良品目・品種への転換と同時に実施しない場合）は、「転換先」の欄にその品目及び品種を記入すること。
</t>
    <rPh sb="58" eb="59">
      <t>サキ</t>
    </rPh>
    <phoneticPr fontId="1"/>
  </si>
  <si>
    <r>
      <t>なお、品目を記入する場合、うんしゅうみかんでは、極早生、早生、普通、根域制限栽培のいずれかを、りんごでは、</t>
    </r>
    <r>
      <rPr>
        <strike/>
        <sz val="10"/>
        <rFont val="ＭＳ 明朝"/>
        <family val="1"/>
        <charset val="128"/>
      </rPr>
      <t>,</t>
    </r>
    <r>
      <rPr>
        <sz val="10"/>
        <rFont val="ＭＳ 明朝"/>
        <family val="1"/>
        <charset val="128"/>
      </rPr>
      <t>普通栽培、わい化栽培、新わい化栽培、超高密植栽培のいずれかを、なしでは、普通栽培、ジョイント栽培、根域制限栽培のいずれかを、ぶどうでは、普通栽培、垣根栽培、根域制限栽培のいずれかを、かき及びすももでは普通栽培、ジョイント栽培のいずれかを記入すること。</t>
    </r>
    <r>
      <rPr>
        <sz val="10"/>
        <color rgb="FFFF0000"/>
        <rFont val="ＭＳ 明朝"/>
        <family val="1"/>
        <charset val="128"/>
      </rPr>
      <t/>
    </r>
    <rPh sb="34" eb="40">
      <t>コンイキセイゲンサイバイ</t>
    </rPh>
    <rPh sb="65" eb="66">
      <t>シン</t>
    </rPh>
    <rPh sb="68" eb="69">
      <t>カ</t>
    </rPh>
    <rPh sb="69" eb="71">
      <t>サイバイ</t>
    </rPh>
    <rPh sb="72" eb="73">
      <t>チョウ</t>
    </rPh>
    <rPh sb="73" eb="74">
      <t>コウ</t>
    </rPh>
    <rPh sb="74" eb="76">
      <t>ミッショク</t>
    </rPh>
    <rPh sb="76" eb="78">
      <t>サイバイ</t>
    </rPh>
    <rPh sb="90" eb="92">
      <t>フツウ</t>
    </rPh>
    <rPh sb="92" eb="94">
      <t>サイバイ</t>
    </rPh>
    <rPh sb="100" eb="102">
      <t>サイバイ</t>
    </rPh>
    <rPh sb="103" eb="104">
      <t>コン</t>
    </rPh>
    <rPh sb="104" eb="105">
      <t>イキ</t>
    </rPh>
    <rPh sb="105" eb="107">
      <t>セイゲン</t>
    </rPh>
    <rPh sb="107" eb="109">
      <t>サイバイ</t>
    </rPh>
    <rPh sb="132" eb="138">
      <t>コンイキセイゲンサイバイ</t>
    </rPh>
    <rPh sb="147" eb="148">
      <t>オヨ</t>
    </rPh>
    <phoneticPr fontId="1"/>
  </si>
  <si>
    <t>また、放任園発生防止又は新植を実施する場合は、「転換先」の欄にその品目及び品種等を記入すること。</t>
    <rPh sb="3" eb="6">
      <t>ホウニンエン</t>
    </rPh>
    <rPh sb="6" eb="8">
      <t>ハッセイ</t>
    </rPh>
    <rPh sb="8" eb="10">
      <t>ボウシ</t>
    </rPh>
    <rPh sb="26" eb="27">
      <t>サキ</t>
    </rPh>
    <phoneticPr fontId="1"/>
  </si>
  <si>
    <t xml:space="preserve"> 自然災害関連の改植に合わせて果樹棚等の導入を行う場合には、改植については通常通り記入し、果樹棚等については同じ行の高接の欄を利用して、事業量欄に「果樹棚〇ｍ」等と記入すること。この時、事業費と補助金のみ記入することとし、園地数と面積は無記入とすること。
</t>
    <rPh sb="61" eb="62">
      <t>ラン</t>
    </rPh>
    <rPh sb="63" eb="65">
      <t>リヨウ</t>
    </rPh>
    <phoneticPr fontId="3"/>
  </si>
  <si>
    <t>「果樹未収益期間支援事業」の事業費の欄には、「実施面積（受益面積）」に4年間（農地中間管理機構が改植、新植を行った後に同機構により保全管理が行われた場合には、当該年数（１年に満たない日数は、これを切り捨てて得た年数。）を減じた年数。）及び助成単価55円／㎡を乗じた額を記入すること。</t>
    <rPh sb="1" eb="12">
      <t>カジュミシュウエキキカンシエンジギョウ</t>
    </rPh>
    <phoneticPr fontId="1"/>
  </si>
  <si>
    <t>移動改植を行う場合は、備考欄に「移動改植」と記入すること。この時、転換先の面積欄については、転換元と転換先の面積のうちどちらか小さい方（事業対象となる面積）を記入すること。</t>
    <phoneticPr fontId="1"/>
  </si>
  <si>
    <r>
      <rPr>
        <sz val="11"/>
        <color theme="0"/>
        <rFont val="ＭＳ ゴシック"/>
        <family val="3"/>
        <charset val="128"/>
      </rPr>
      <t>完了区分</t>
    </r>
    <rPh sb="0" eb="2">
      <t>カンリョウ</t>
    </rPh>
    <rPh sb="2" eb="4">
      <t>クブン</t>
    </rPh>
    <phoneticPr fontId="1"/>
  </si>
  <si>
    <r>
      <rPr>
        <sz val="11"/>
        <color theme="0"/>
        <rFont val="ＭＳ ゴシック"/>
        <family val="3"/>
        <charset val="128"/>
      </rPr>
      <t>産地協議会名</t>
    </r>
    <rPh sb="0" eb="2">
      <t>サンチ</t>
    </rPh>
    <rPh sb="2" eb="5">
      <t>キョウギカイ</t>
    </rPh>
    <rPh sb="5" eb="6">
      <t>ナ</t>
    </rPh>
    <phoneticPr fontId="1"/>
  </si>
  <si>
    <r>
      <rPr>
        <sz val="11"/>
        <color theme="0"/>
        <rFont val="ＭＳ ゴシック"/>
        <family val="3"/>
        <charset val="128"/>
      </rPr>
      <t>支援対象者住所</t>
    </r>
    <rPh sb="0" eb="2">
      <t>シエン</t>
    </rPh>
    <rPh sb="2" eb="4">
      <t>タイショウ</t>
    </rPh>
    <rPh sb="4" eb="5">
      <t>シャ</t>
    </rPh>
    <rPh sb="5" eb="7">
      <t>ジュウショ</t>
    </rPh>
    <phoneticPr fontId="1"/>
  </si>
  <si>
    <r>
      <rPr>
        <sz val="11"/>
        <color theme="0"/>
        <rFont val="ＭＳ ゴシック"/>
        <family val="3"/>
        <charset val="128"/>
      </rPr>
      <t>園地の所在地</t>
    </r>
    <rPh sb="0" eb="2">
      <t>エンチ</t>
    </rPh>
    <rPh sb="3" eb="6">
      <t>ショザイチ</t>
    </rPh>
    <phoneticPr fontId="1"/>
  </si>
  <si>
    <r>
      <rPr>
        <sz val="10"/>
        <color theme="0"/>
        <rFont val="ＭＳ ゴシック"/>
        <family val="3"/>
        <charset val="128"/>
      </rPr>
      <t>基準</t>
    </r>
    <rPh sb="0" eb="2">
      <t>キジュン</t>
    </rPh>
    <phoneticPr fontId="1"/>
  </si>
  <si>
    <r>
      <rPr>
        <sz val="10"/>
        <color theme="0"/>
        <rFont val="ＭＳ ゴシック"/>
        <family val="3"/>
        <charset val="128"/>
      </rPr>
      <t>実施者</t>
    </r>
    <rPh sb="0" eb="2">
      <t>ジッシ</t>
    </rPh>
    <rPh sb="2" eb="3">
      <t>シャ</t>
    </rPh>
    <phoneticPr fontId="1"/>
  </si>
  <si>
    <r>
      <rPr>
        <sz val="10"/>
        <color theme="0"/>
        <rFont val="ＭＳ ゴシック"/>
        <family val="3"/>
        <charset val="128"/>
      </rPr>
      <t>判定</t>
    </r>
    <rPh sb="0" eb="2">
      <t>ハンテイ</t>
    </rPh>
    <phoneticPr fontId="1"/>
  </si>
  <si>
    <t>10．</t>
    <phoneticPr fontId="1"/>
  </si>
  <si>
    <t>（①本体）に入力された数字等は（⓪表紙）のほか、</t>
    <rPh sb="2" eb="4">
      <t>ホンタイ</t>
    </rPh>
    <rPh sb="6" eb="8">
      <t>ニュウリョク</t>
    </rPh>
    <rPh sb="11" eb="13">
      <t>スウジ</t>
    </rPh>
    <rPh sb="13" eb="14">
      <t>トウ</t>
    </rPh>
    <rPh sb="17" eb="19">
      <t>ヒョウシ</t>
    </rPh>
    <phoneticPr fontId="1"/>
  </si>
  <si>
    <t>右端のシート（品目計）（内訳）へも自動で振分けられます。</t>
    <phoneticPr fontId="1"/>
  </si>
  <si>
    <t>（表紙及び品目別への自動振分けについて）</t>
    <rPh sb="1" eb="3">
      <t>ヒョウシ</t>
    </rPh>
    <rPh sb="3" eb="4">
      <t>オヨ</t>
    </rPh>
    <rPh sb="5" eb="7">
      <t>ヒンモク</t>
    </rPh>
    <rPh sb="7" eb="8">
      <t>ベツ</t>
    </rPh>
    <rPh sb="10" eb="12">
      <t>ジドウ</t>
    </rPh>
    <rPh sb="12" eb="14">
      <t>フリワ</t>
    </rPh>
    <phoneticPr fontId="1"/>
  </si>
  <si>
    <t>群馬県</t>
    <rPh sb="0" eb="2">
      <t>グンマ</t>
    </rPh>
    <rPh sb="2" eb="3">
      <t>ケン</t>
    </rPh>
    <phoneticPr fontId="1"/>
  </si>
  <si>
    <t>片品村果樹産地協議会</t>
    <rPh sb="0" eb="3">
      <t>カタシナムラ</t>
    </rPh>
    <rPh sb="3" eb="5">
      <t>カジュ</t>
    </rPh>
    <rPh sb="5" eb="7">
      <t>サンチ</t>
    </rPh>
    <rPh sb="7" eb="10">
      <t>キョウギカイ</t>
    </rPh>
    <phoneticPr fontId="16"/>
  </si>
  <si>
    <t>（令和○年度第○次）</t>
    <phoneticPr fontId="1"/>
  </si>
  <si>
    <t>前橋市果樹産地協議会</t>
    <rPh sb="0" eb="2">
      <t>マエバシ</t>
    </rPh>
    <rPh sb="2" eb="3">
      <t>シ</t>
    </rPh>
    <rPh sb="3" eb="5">
      <t>カジュ</t>
    </rPh>
    <rPh sb="5" eb="7">
      <t>サンチ</t>
    </rPh>
    <rPh sb="7" eb="10">
      <t>キョウギカイ</t>
    </rPh>
    <phoneticPr fontId="16"/>
  </si>
  <si>
    <t>榛東村果樹産地協議会</t>
    <rPh sb="0" eb="3">
      <t>シントウムラ</t>
    </rPh>
    <rPh sb="3" eb="5">
      <t>カジュ</t>
    </rPh>
    <rPh sb="5" eb="7">
      <t>サンチ</t>
    </rPh>
    <rPh sb="7" eb="10">
      <t>キョウギカイ</t>
    </rPh>
    <phoneticPr fontId="16"/>
  </si>
  <si>
    <t>吉岡町果樹産地協議会</t>
    <rPh sb="0" eb="2">
      <t>ヨシオカ</t>
    </rPh>
    <rPh sb="2" eb="3">
      <t>マチ</t>
    </rPh>
    <rPh sb="3" eb="5">
      <t>カジュ</t>
    </rPh>
    <rPh sb="5" eb="7">
      <t>サンチ</t>
    </rPh>
    <rPh sb="7" eb="10">
      <t>キョウギカイ</t>
    </rPh>
    <phoneticPr fontId="16"/>
  </si>
  <si>
    <t>渋川市果樹産地協議会</t>
    <rPh sb="0" eb="3">
      <t>シブカワシ</t>
    </rPh>
    <rPh sb="3" eb="5">
      <t>カジュ</t>
    </rPh>
    <rPh sb="5" eb="7">
      <t>サンチ</t>
    </rPh>
    <rPh sb="7" eb="10">
      <t>キョウギカイ</t>
    </rPh>
    <phoneticPr fontId="16"/>
  </si>
  <si>
    <t>高崎市はるな地区果樹産地協議会</t>
    <rPh sb="0" eb="3">
      <t>タカサキシ</t>
    </rPh>
    <rPh sb="6" eb="8">
      <t>チク</t>
    </rPh>
    <rPh sb="8" eb="10">
      <t>カジュ</t>
    </rPh>
    <rPh sb="10" eb="12">
      <t>サンチ</t>
    </rPh>
    <rPh sb="12" eb="15">
      <t>キョウギカイ</t>
    </rPh>
    <phoneticPr fontId="16"/>
  </si>
  <si>
    <t>高崎市みさと梅産地協議会</t>
    <rPh sb="0" eb="3">
      <t>タカサキシ</t>
    </rPh>
    <rPh sb="6" eb="7">
      <t>ウメ</t>
    </rPh>
    <rPh sb="7" eb="9">
      <t>サンチ</t>
    </rPh>
    <rPh sb="9" eb="12">
      <t>キョウギカイ</t>
    </rPh>
    <phoneticPr fontId="16"/>
  </si>
  <si>
    <t>碓氷安中果樹産地協議会</t>
    <rPh sb="0" eb="4">
      <t>ウスイアンナカ</t>
    </rPh>
    <rPh sb="4" eb="6">
      <t>カジュ</t>
    </rPh>
    <rPh sb="6" eb="8">
      <t>サンチ</t>
    </rPh>
    <rPh sb="8" eb="11">
      <t>キョウギカイ</t>
    </rPh>
    <phoneticPr fontId="16"/>
  </si>
  <si>
    <t>下仁田町地域農業再生協議会</t>
    <rPh sb="0" eb="4">
      <t>シモニタマチ</t>
    </rPh>
    <rPh sb="4" eb="6">
      <t>チイキ</t>
    </rPh>
    <rPh sb="6" eb="10">
      <t>ノウギョウサイセイ</t>
    </rPh>
    <rPh sb="10" eb="13">
      <t>キョウギカイ</t>
    </rPh>
    <phoneticPr fontId="16"/>
  </si>
  <si>
    <t>甘楽町担い手育成総合支援協議会</t>
    <rPh sb="0" eb="3">
      <t>カンラマチ</t>
    </rPh>
    <rPh sb="3" eb="4">
      <t>ニナ</t>
    </rPh>
    <rPh sb="5" eb="8">
      <t>テイクセイ</t>
    </rPh>
    <rPh sb="8" eb="12">
      <t>ソウゴウシエン</t>
    </rPh>
    <rPh sb="12" eb="15">
      <t>キョウギカイ</t>
    </rPh>
    <phoneticPr fontId="16"/>
  </si>
  <si>
    <t>南牧村担い手育成総合支援協議会</t>
    <rPh sb="0" eb="3">
      <t>ナンモクムラ</t>
    </rPh>
    <rPh sb="3" eb="4">
      <t>ニナ</t>
    </rPh>
    <rPh sb="5" eb="8">
      <t>テイクセイ</t>
    </rPh>
    <rPh sb="8" eb="12">
      <t>ソウゴウシエン</t>
    </rPh>
    <rPh sb="12" eb="15">
      <t>キョウギカイ</t>
    </rPh>
    <phoneticPr fontId="16"/>
  </si>
  <si>
    <t>中之条町果樹産地協議会</t>
    <rPh sb="0" eb="4">
      <t>ナカノジョウマチ</t>
    </rPh>
    <rPh sb="4" eb="6">
      <t>カジュ</t>
    </rPh>
    <rPh sb="6" eb="8">
      <t>サンチ</t>
    </rPh>
    <rPh sb="8" eb="11">
      <t>キョウギカイ</t>
    </rPh>
    <phoneticPr fontId="16"/>
  </si>
  <si>
    <t>高山村銀河浪漫フルーツ協議会</t>
    <rPh sb="0" eb="3">
      <t>タカヤマムラ</t>
    </rPh>
    <rPh sb="3" eb="5">
      <t>ギンガ</t>
    </rPh>
    <rPh sb="5" eb="7">
      <t>ロマン</t>
    </rPh>
    <rPh sb="11" eb="14">
      <t>キョウギカイ</t>
    </rPh>
    <phoneticPr fontId="16"/>
  </si>
  <si>
    <t>東吾妻町果樹産地協議会</t>
    <rPh sb="0" eb="1">
      <t>ヒガシ</t>
    </rPh>
    <rPh sb="1" eb="4">
      <t>アガツママチ</t>
    </rPh>
    <rPh sb="4" eb="6">
      <t>カジュ</t>
    </rPh>
    <rPh sb="6" eb="8">
      <t>サンチ</t>
    </rPh>
    <rPh sb="8" eb="11">
      <t>キョウギカイ</t>
    </rPh>
    <phoneticPr fontId="16"/>
  </si>
  <si>
    <t>沼田市果樹産地協議会</t>
    <rPh sb="0" eb="3">
      <t>ヌマタシ</t>
    </rPh>
    <rPh sb="3" eb="5">
      <t>カジュ</t>
    </rPh>
    <rPh sb="5" eb="7">
      <t>サンチ</t>
    </rPh>
    <rPh sb="7" eb="10">
      <t>キョウギカイ</t>
    </rPh>
    <phoneticPr fontId="16"/>
  </si>
  <si>
    <t>みなかみ町果樹産地協議会</t>
    <rPh sb="4" eb="5">
      <t>マチ</t>
    </rPh>
    <rPh sb="5" eb="7">
      <t>カジュ</t>
    </rPh>
    <rPh sb="7" eb="9">
      <t>サンチ</t>
    </rPh>
    <rPh sb="9" eb="12">
      <t>キョウギカイ</t>
    </rPh>
    <phoneticPr fontId="16"/>
  </si>
  <si>
    <t>川場村果樹産地協議会</t>
    <rPh sb="0" eb="3">
      <t>カワバムラ</t>
    </rPh>
    <rPh sb="3" eb="5">
      <t>カジュ</t>
    </rPh>
    <rPh sb="5" eb="7">
      <t>サンチ</t>
    </rPh>
    <rPh sb="7" eb="10">
      <t>キョウギカイ</t>
    </rPh>
    <phoneticPr fontId="16"/>
  </si>
  <si>
    <t>明和町ナシ産地構造改革協議会</t>
    <rPh sb="0" eb="3">
      <t>メイワマチ</t>
    </rPh>
    <rPh sb="5" eb="7">
      <t>サンチ</t>
    </rPh>
    <rPh sb="7" eb="14">
      <t>コウゾウカイカクキョウギカイ</t>
    </rPh>
    <phoneticPr fontId="16"/>
  </si>
  <si>
    <t>次年度　事業着工（予定）：〇〇年〇〇月〇〇日　→　事業完了（予定）：〇〇年〇〇月〇〇日</t>
    <rPh sb="0" eb="3">
      <t>ジネンド</t>
    </rPh>
    <rPh sb="4" eb="6">
      <t>ジギョウ</t>
    </rPh>
    <rPh sb="6" eb="8">
      <t>チャッコウ</t>
    </rPh>
    <rPh sb="9" eb="11">
      <t>ヨテイ</t>
    </rPh>
    <rPh sb="15" eb="16">
      <t>ネン</t>
    </rPh>
    <rPh sb="18" eb="19">
      <t>ツキ</t>
    </rPh>
    <rPh sb="21" eb="22">
      <t>ニチ</t>
    </rPh>
    <rPh sb="25" eb="27">
      <t>ジギョウ</t>
    </rPh>
    <rPh sb="27" eb="29">
      <t>カンリョウ</t>
    </rPh>
    <rPh sb="30" eb="32">
      <t>ヨテイ</t>
    </rPh>
    <rPh sb="36" eb="37">
      <t>ネン</t>
    </rPh>
    <rPh sb="39" eb="40">
      <t>ツキ</t>
    </rPh>
    <rPh sb="42" eb="43">
      <t>ニチ</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</si>
  <si>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</si>
  <si>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</si>
  <si>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</si>
  <si>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令和15年度</t>
    <rPh sb="0" eb="2">
      <t>レイワ</t>
    </rPh>
    <rPh sb="4" eb="6">
      <t>ネンド</t>
    </rPh>
    <phoneticPr fontId="1"/>
  </si>
  <si>
    <t>令和16年度</t>
    <rPh sb="0" eb="2">
      <t>レイワ</t>
    </rPh>
    <rPh sb="4" eb="6">
      <t>ネンド</t>
    </rPh>
    <phoneticPr fontId="1"/>
  </si>
  <si>
    <r>
      <rPr>
        <sz val="10"/>
        <color theme="1"/>
        <rFont val="ＭＳ ゴシック"/>
        <family val="3"/>
        <charset val="128"/>
      </rPr>
      <t>参考様式</t>
    </r>
    <r>
      <rPr>
        <sz val="10"/>
        <color theme="1"/>
        <rFont val="Yu Gothic"/>
        <family val="3"/>
        <charset val="128"/>
      </rPr>
      <t>３</t>
    </r>
    <r>
      <rPr>
        <sz val="10"/>
        <color theme="1"/>
        <rFont val="ＭＳ ゴシック"/>
        <family val="3"/>
        <charset val="128"/>
      </rPr>
      <t>号</t>
    </r>
    <rPh sb="0" eb="4">
      <t>サンコウヨウシキ</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</si>
</sst>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Red]\(#,##0.0\)"/>
    <numFmt numFmtId="179" formatCode="#,###"/>
    <numFmt numFmtId="180" formatCode="#"/>
    <numFmt numFmtId="181" formatCode="_);[Red]\(\)"/>
    <numFmt numFmtId="182" formatCode="0_);[Red]\(0\)"/>
    <numFmt numFmtId="183" formatCode="0.0_);[Red]\(0.0\)"/>
  </numFmts>
  <fonts count="63">
    <font>
      <sz val="11"/>
      <color theme="1"/>
      <name val="ＭＳ 明朝"/>
      <family val="2"/>
      <charset val="128"/>
    </font>
    <font>
      <sz val="6"/>
      <name val="ＭＳ 明朝"/>
      <family val="2"/>
      <charset val="128"/>
    </font>
    <font>
      <sz val="10"/>
      <color theme="1"/>
      <name val="ＭＳ ゴシック"/>
      <family val="3"/>
      <charset val="128"/>
    </font>
    <font>
      <sz val="10"/>
      <color theme="1"/>
      <name val="ＭＳ 明朝"/>
      <family val="2"/>
      <charset val="128"/>
    </font>
    <font>
      <sz val="9"/>
      <color theme="1"/>
      <name val="ＭＳ ゴシック"/>
      <family val="3"/>
      <charset val="128"/>
    </font>
    <font>
      <sz val="11"/>
      <color theme="1"/>
      <name val="ＭＳ 明朝"/>
      <family val="2"/>
      <charset val="128"/>
    </font>
    <font>
      <sz val="10"/>
      <color theme="1"/>
      <name val="ＭＳ 明朝"/>
      <family val="1"/>
      <charset val="128"/>
    </font>
    <font>
      <sz val="10"/>
      <name val="ＭＳ 明朝"/>
      <family val="1"/>
      <charset val="128"/>
    </font>
    <font>
      <b/>
      <sz val="12"/>
      <color theme="1"/>
      <name val="ＭＳ ゴシック"/>
      <family val="3"/>
      <charset val="128"/>
    </font>
    <font>
      <sz val="10"/>
      <color theme="1"/>
      <name val="Lucida Sans"/>
      <family val="2"/>
    </font>
    <font>
      <sz val="12"/>
      <color theme="1"/>
      <name val="Lucida Sans"/>
      <family val="2"/>
    </font>
    <font>
      <b/>
      <sz val="12"/>
      <color theme="1"/>
      <name val="Lucida Sans"/>
      <family val="2"/>
    </font>
    <font>
      <sz val="7"/>
      <color theme="1"/>
      <name val="Lucida Sans"/>
      <family val="2"/>
    </font>
    <font>
      <sz val="8"/>
      <color theme="1"/>
      <name val="Lucida Sans"/>
      <family val="2"/>
    </font>
    <font>
      <sz val="9"/>
      <color theme="1"/>
      <name val="Lucida Sans"/>
      <family val="2"/>
    </font>
    <font>
      <sz val="11"/>
      <color theme="1"/>
      <name val="ＭＳ ゴシック"/>
      <family val="3"/>
      <charset val="128"/>
    </font>
    <font>
      <sz val="6"/>
      <name val="ＭＳ Ｐゴシック"/>
      <family val="3"/>
      <charset val="128"/>
    </font>
    <font>
      <sz val="10"/>
      <color theme="1"/>
      <name val="ＭＳ Ｐゴシック"/>
      <family val="3"/>
      <charset val="128"/>
    </font>
    <font>
      <sz val="10"/>
      <color theme="3"/>
      <name val="Lucida Sans"/>
      <family val="2"/>
    </font>
    <font>
      <sz val="11"/>
      <name val="ＭＳ ゴシック"/>
      <family val="3"/>
      <charset val="128"/>
    </font>
    <font>
      <sz val="10"/>
      <color rgb="FFFF0000"/>
      <name val="Lucida Sans"/>
      <family val="2"/>
    </font>
    <font>
      <sz val="16"/>
      <color theme="1"/>
      <name val="ＭＳ ゴシック"/>
      <family val="3"/>
      <charset val="128"/>
    </font>
    <font>
      <sz val="10"/>
      <name val="Lucida Sans"/>
      <family val="2"/>
    </font>
    <font>
      <sz val="10"/>
      <name val="ＭＳ ゴシック"/>
      <family val="3"/>
      <charset val="128"/>
    </font>
    <font>
      <sz val="12"/>
      <color rgb="FFFF0000"/>
      <name val="Lucida Sans"/>
      <family val="2"/>
    </font>
    <font>
      <sz val="12"/>
      <name val="Lucida Sans"/>
      <family val="2"/>
    </font>
    <font>
      <sz val="10"/>
      <name val="ＭＳ Ｐゴシック"/>
      <family val="3"/>
      <charset val="128"/>
    </font>
    <font>
      <sz val="11"/>
      <color theme="1"/>
      <name val="Lucida Sans"/>
      <family val="2"/>
    </font>
    <font>
      <sz val="11"/>
      <color theme="1"/>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4"/>
      <color rgb="FFFF0000"/>
      <name val="ＭＳ Ｐゴシック"/>
      <family val="3"/>
      <charset val="128"/>
    </font>
    <font>
      <sz val="11"/>
      <color rgb="FFFF0000"/>
      <name val="ＭＳ Ｐゴシック"/>
      <family val="3"/>
      <charset val="128"/>
    </font>
    <font>
      <sz val="10"/>
      <color rgb="FFFF0000"/>
      <name val="ＭＳ ゴシック"/>
      <family val="3"/>
      <charset val="128"/>
    </font>
    <font>
      <b/>
      <sz val="11"/>
      <color theme="1"/>
      <name val="ＭＳ Ｐゴシック"/>
      <family val="3"/>
      <charset val="128"/>
    </font>
    <font>
      <b/>
      <sz val="10"/>
      <name val="ＭＳ Ｐゴシック"/>
      <family val="3"/>
      <charset val="128"/>
    </font>
    <font>
      <b/>
      <sz val="9"/>
      <name val="ＭＳ Ｐゴシック"/>
      <family val="3"/>
      <charset val="128"/>
    </font>
    <font>
      <sz val="14"/>
      <color theme="1"/>
      <name val="ＭＳ Ｐゴシック"/>
      <family val="3"/>
      <charset val="128"/>
    </font>
    <font>
      <sz val="9"/>
      <name val="Lucida Sans"/>
      <family val="2"/>
    </font>
    <font>
      <sz val="9"/>
      <name val="ＭＳ ゴシック"/>
      <family val="3"/>
      <charset val="128"/>
    </font>
    <font>
      <sz val="8"/>
      <name val="ＭＳ ゴシック"/>
      <family val="3"/>
      <charset val="128"/>
    </font>
    <font>
      <sz val="8"/>
      <name val="Lucida Sans"/>
      <family val="2"/>
    </font>
    <font>
      <sz val="10"/>
      <name val="ＭＳ ゴシック"/>
      <family val="2"/>
      <charset val="128"/>
    </font>
    <font>
      <sz val="10"/>
      <color rgb="FFFF0000"/>
      <name val="ＭＳ ゴシック"/>
      <family val="2"/>
      <charset val="128"/>
    </font>
    <font>
      <strike/>
      <sz val="10"/>
      <name val="ＭＳ 明朝"/>
      <family val="1"/>
      <charset val="128"/>
    </font>
    <font>
      <sz val="11"/>
      <color theme="1"/>
      <name val="ＭＳ ゴシック"/>
      <family val="2"/>
      <charset val="128"/>
    </font>
    <font>
      <sz val="14"/>
      <color rgb="FFFF0000"/>
      <name val="Lucida Sans"/>
      <family val="2"/>
    </font>
    <font>
      <sz val="12"/>
      <color theme="1"/>
      <name val="ＭＳ 明朝"/>
      <family val="1"/>
      <charset val="128"/>
    </font>
    <font>
      <sz val="12"/>
      <color rgb="FFFF0000"/>
      <name val="ＭＳ 明朝"/>
      <family val="1"/>
      <charset val="128"/>
    </font>
    <font>
      <b/>
      <sz val="12"/>
      <color theme="1"/>
      <name val="ＭＳ 明朝"/>
      <family val="1"/>
      <charset val="128"/>
    </font>
    <font>
      <sz val="10"/>
      <color rgb="FFFF0000"/>
      <name val="ＭＳ 明朝"/>
      <family val="1"/>
      <charset val="128"/>
    </font>
    <font>
      <sz val="10"/>
      <name val="ＭＳ 明朝"/>
      <family val="2"/>
      <charset val="128"/>
    </font>
    <font>
      <sz val="11"/>
      <color theme="0"/>
      <name val="Lucida Console"/>
      <family val="3"/>
    </font>
    <font>
      <sz val="11"/>
      <color theme="0"/>
      <name val="ＭＳ ゴシック"/>
      <family val="3"/>
      <charset val="128"/>
    </font>
    <font>
      <sz val="10"/>
      <color theme="0"/>
      <name val="Lucida Sans"/>
      <family val="2"/>
    </font>
    <font>
      <sz val="10"/>
      <color theme="0"/>
      <name val="ＭＳ ゴシック"/>
      <family val="3"/>
      <charset val="128"/>
    </font>
    <font>
      <sz val="9"/>
      <color theme="0"/>
      <name val="Lucida Sans"/>
      <family val="2"/>
    </font>
    <font>
      <b/>
      <sz val="10"/>
      <color indexed="81"/>
      <name val="ＭＳ Ｐゴシック"/>
      <family val="3"/>
      <charset val="128"/>
    </font>
    <font>
      <sz val="10"/>
      <color theme="1"/>
      <name val="Yu Gothic"/>
      <family val="3"/>
      <charset val="128"/>
    </font>
    <font>
      <sz val="10"/>
      <color theme="1"/>
      <name val="Lucida Sans"/>
      <family val="3"/>
      <charset val="128"/>
    </font>
  </fonts>
  <fills count="12">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8" tint="0.599963377788628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59996337778862885"/>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7" tint="0.59999389629810485"/>
        <bgColor indexed="64"/>
      </patternFill>
    </fill>
  </fills>
  <borders count="188">
    <border>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thin">
        <color auto="1"/>
      </right>
      <top/>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auto="1"/>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bottom/>
      <diagonal/>
    </border>
    <border>
      <left/>
      <right style="medium">
        <color indexed="64"/>
      </right>
      <top/>
      <bottom style="thin">
        <color auto="1"/>
      </bottom>
      <diagonal/>
    </border>
    <border>
      <left style="thin">
        <color indexed="64"/>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medium">
        <color auto="1"/>
      </top>
      <bottom/>
      <diagonal/>
    </border>
    <border>
      <left/>
      <right style="medium">
        <color indexed="64"/>
      </right>
      <top style="medium">
        <color auto="1"/>
      </top>
      <bottom/>
      <diagonal/>
    </border>
    <border>
      <left/>
      <right style="medium">
        <color indexed="64"/>
      </right>
      <top/>
      <bottom/>
      <diagonal/>
    </border>
    <border>
      <left/>
      <right style="medium">
        <color indexed="64"/>
      </right>
      <top style="thin">
        <color auto="1"/>
      </top>
      <bottom style="medium">
        <color indexed="64"/>
      </bottom>
      <diagonal/>
    </border>
    <border>
      <left/>
      <right/>
      <top style="thin">
        <color auto="1"/>
      </top>
      <bottom/>
      <diagonal/>
    </border>
    <border>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medium">
        <color auto="1"/>
      </top>
      <bottom/>
      <diagonal/>
    </border>
    <border>
      <left/>
      <right style="medium">
        <color auto="1"/>
      </right>
      <top style="medium">
        <color auto="1"/>
      </top>
      <bottom style="thin">
        <color auto="1"/>
      </bottom>
      <diagonal/>
    </border>
    <border>
      <left/>
      <right style="medium">
        <color auto="1"/>
      </right>
      <top style="medium">
        <color auto="1"/>
      </top>
      <bottom style="hair">
        <color auto="1"/>
      </bottom>
      <diagonal/>
    </border>
    <border>
      <left/>
      <right style="medium">
        <color auto="1"/>
      </right>
      <top style="hair">
        <color auto="1"/>
      </top>
      <bottom style="thin">
        <color auto="1"/>
      </bottom>
      <diagonal/>
    </border>
    <border>
      <left/>
      <right style="thin">
        <color auto="1"/>
      </right>
      <top style="medium">
        <color auto="1"/>
      </top>
      <bottom/>
      <diagonal/>
    </border>
    <border>
      <left style="medium">
        <color auto="1"/>
      </left>
      <right/>
      <top style="hair">
        <color auto="1"/>
      </top>
      <bottom style="thin">
        <color indexed="64"/>
      </bottom>
      <diagonal/>
    </border>
    <border>
      <left/>
      <right/>
      <top style="thin">
        <color auto="1"/>
      </top>
      <bottom style="medium">
        <color auto="1"/>
      </bottom>
      <diagonal/>
    </border>
    <border>
      <left/>
      <right style="thin">
        <color indexed="64"/>
      </right>
      <top/>
      <bottom style="thin">
        <color auto="1"/>
      </bottom>
      <diagonal/>
    </border>
    <border>
      <left style="thin">
        <color indexed="64"/>
      </left>
      <right/>
      <top style="medium">
        <color auto="1"/>
      </top>
      <bottom style="hair">
        <color auto="1"/>
      </bottom>
      <diagonal/>
    </border>
    <border>
      <left style="thin">
        <color indexed="64"/>
      </left>
      <right/>
      <top style="hair">
        <color auto="1"/>
      </top>
      <bottom style="thin">
        <color auto="1"/>
      </bottom>
      <diagonal/>
    </border>
    <border>
      <left style="thin">
        <color indexed="64"/>
      </left>
      <right style="thin">
        <color indexed="64"/>
      </right>
      <top style="thin">
        <color indexed="64"/>
      </top>
      <bottom style="hair">
        <color indexed="64"/>
      </bottom>
      <diagonal/>
    </border>
    <border diagonalUp="1">
      <left style="thin">
        <color auto="1"/>
      </left>
      <right style="thin">
        <color auto="1"/>
      </right>
      <top style="thin">
        <color auto="1"/>
      </top>
      <bottom style="thin">
        <color auto="1"/>
      </bottom>
      <diagonal style="thin">
        <color auto="1"/>
      </diagonal>
    </border>
    <border>
      <left style="hair">
        <color auto="1"/>
      </left>
      <right/>
      <top style="thin">
        <color auto="1"/>
      </top>
      <bottom/>
      <diagonal/>
    </border>
    <border>
      <left style="thin">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medium">
        <color auto="1"/>
      </top>
      <bottom/>
      <diagonal/>
    </border>
    <border>
      <left style="thin">
        <color auto="1"/>
      </left>
      <right style="thin">
        <color auto="1"/>
      </right>
      <top style="hair">
        <color auto="1"/>
      </top>
      <bottom/>
      <diagonal/>
    </border>
    <border>
      <left/>
      <right style="thin">
        <color auto="1"/>
      </right>
      <top style="thin">
        <color auto="1"/>
      </top>
      <bottom style="hair">
        <color auto="1"/>
      </bottom>
      <diagonal/>
    </border>
    <border>
      <left style="medium">
        <color auto="1"/>
      </left>
      <right/>
      <top style="thin">
        <color auto="1"/>
      </top>
      <bottom style="hair">
        <color auto="1"/>
      </bottom>
      <diagonal/>
    </border>
    <border>
      <left style="thin">
        <color auto="1"/>
      </left>
      <right style="medium">
        <color indexed="64"/>
      </right>
      <top style="thin">
        <color auto="1"/>
      </top>
      <bottom style="hair">
        <color auto="1"/>
      </bottom>
      <diagonal/>
    </border>
    <border>
      <left style="medium">
        <color indexed="64"/>
      </left>
      <right style="medium">
        <color indexed="64"/>
      </right>
      <top style="thin">
        <color auto="1"/>
      </top>
      <bottom style="hair">
        <color auto="1"/>
      </bottom>
      <diagonal/>
    </border>
    <border>
      <left style="thin">
        <color auto="1"/>
      </left>
      <right/>
      <top style="thin">
        <color auto="1"/>
      </top>
      <bottom style="hair">
        <color auto="1"/>
      </bottom>
      <diagonal/>
    </border>
    <border>
      <left style="medium">
        <color auto="1"/>
      </left>
      <right style="thin">
        <color indexed="64"/>
      </right>
      <top style="thin">
        <color auto="1"/>
      </top>
      <bottom style="hair">
        <color auto="1"/>
      </bottom>
      <diagonal/>
    </border>
    <border>
      <left/>
      <right style="medium">
        <color indexed="64"/>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medium">
        <color indexed="64"/>
      </left>
      <right style="medium">
        <color indexed="64"/>
      </right>
      <top style="hair">
        <color auto="1"/>
      </top>
      <bottom style="thin">
        <color auto="1"/>
      </bottom>
      <diagonal/>
    </border>
    <border>
      <left style="medium">
        <color auto="1"/>
      </left>
      <right style="thin">
        <color indexed="64"/>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diagonal/>
    </border>
    <border>
      <left style="medium">
        <color auto="1"/>
      </left>
      <right style="medium">
        <color auto="1"/>
      </right>
      <top style="medium">
        <color auto="1"/>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style="hair">
        <color auto="1"/>
      </top>
      <bottom style="medium">
        <color auto="1"/>
      </bottom>
      <diagonal/>
    </border>
    <border>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indexed="64"/>
      </left>
      <right style="thin">
        <color auto="1"/>
      </right>
      <top style="medium">
        <color auto="1"/>
      </top>
      <bottom style="hair">
        <color auto="1"/>
      </bottom>
      <diagonal/>
    </border>
    <border>
      <left/>
      <right style="thin">
        <color auto="1"/>
      </right>
      <top style="medium">
        <color auto="1"/>
      </top>
      <bottom style="hair">
        <color auto="1"/>
      </bottom>
      <diagonal/>
    </border>
    <border>
      <left style="hair">
        <color auto="1"/>
      </left>
      <right style="thin">
        <color auto="1"/>
      </right>
      <top style="medium">
        <color auto="1"/>
      </top>
      <bottom style="hair">
        <color auto="1"/>
      </bottom>
      <diagonal/>
    </border>
    <border>
      <left/>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auto="1"/>
      </top>
      <bottom style="medium">
        <color indexed="64"/>
      </bottom>
      <diagonal/>
    </border>
    <border>
      <left style="thin">
        <color auto="1"/>
      </left>
      <right style="medium">
        <color auto="1"/>
      </right>
      <top style="hair">
        <color auto="1"/>
      </top>
      <bottom style="medium">
        <color indexed="64"/>
      </bottom>
      <diagonal/>
    </border>
    <border>
      <left style="medium">
        <color indexed="64"/>
      </left>
      <right style="medium">
        <color indexed="64"/>
      </right>
      <top style="hair">
        <color auto="1"/>
      </top>
      <bottom style="medium">
        <color indexed="64"/>
      </bottom>
      <diagonal/>
    </border>
    <border>
      <left style="medium">
        <color auto="1"/>
      </left>
      <right style="thin">
        <color auto="1"/>
      </right>
      <top style="hair">
        <color auto="1"/>
      </top>
      <bottom style="medium">
        <color indexed="64"/>
      </bottom>
      <diagonal/>
    </border>
    <border>
      <left/>
      <right style="thin">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style="thin">
        <color auto="1"/>
      </right>
      <top style="hair">
        <color auto="1"/>
      </top>
      <bottom style="medium">
        <color indexed="64"/>
      </bottom>
      <diagonal/>
    </border>
    <border>
      <left style="hair">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hair">
        <color auto="1"/>
      </right>
      <top style="medium">
        <color auto="1"/>
      </top>
      <bottom/>
      <diagonal/>
    </border>
    <border>
      <left style="hair">
        <color auto="1"/>
      </left>
      <right style="hair">
        <color auto="1"/>
      </right>
      <top/>
      <bottom style="medium">
        <color auto="1"/>
      </bottom>
      <diagonal/>
    </border>
    <border>
      <left style="hair">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right/>
      <top style="medium">
        <color auto="1"/>
      </top>
      <bottom style="medium">
        <color indexed="64"/>
      </bottom>
      <diagonal/>
    </border>
    <border>
      <left style="medium">
        <color indexed="64"/>
      </left>
      <right style="medium">
        <color indexed="64"/>
      </right>
      <top style="medium">
        <color auto="1"/>
      </top>
      <bottom style="medium">
        <color indexed="64"/>
      </bottom>
      <diagonal/>
    </border>
    <border>
      <left style="medium">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left style="hair">
        <color auto="1"/>
      </left>
      <right/>
      <top style="medium">
        <color auto="1"/>
      </top>
      <bottom style="medium">
        <color indexed="64"/>
      </bottom>
      <diagonal/>
    </border>
    <border>
      <left/>
      <right style="medium">
        <color indexed="64"/>
      </right>
      <top style="medium">
        <color auto="1"/>
      </top>
      <bottom style="medium">
        <color indexed="64"/>
      </bottom>
      <diagonal/>
    </border>
    <border>
      <left style="hair">
        <color auto="1"/>
      </left>
      <right style="medium">
        <color indexed="64"/>
      </right>
      <top style="medium">
        <color auto="1"/>
      </top>
      <bottom style="medium">
        <color auto="1"/>
      </bottom>
      <diagonal/>
    </border>
    <border>
      <left style="hair">
        <color auto="1"/>
      </left>
      <right style="thin">
        <color auto="1"/>
      </right>
      <top style="medium">
        <color auto="1"/>
      </top>
      <bottom/>
      <diagonal/>
    </border>
    <border>
      <left style="thin">
        <color auto="1"/>
      </left>
      <right style="medium">
        <color auto="1"/>
      </right>
      <top style="medium">
        <color auto="1"/>
      </top>
      <bottom/>
      <diagonal/>
    </border>
    <border>
      <left style="hair">
        <color auto="1"/>
      </left>
      <right/>
      <top style="medium">
        <color auto="1"/>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hair">
        <color auto="1"/>
      </left>
      <right style="thin">
        <color auto="1"/>
      </right>
      <top/>
      <bottom style="medium">
        <color auto="1"/>
      </bottom>
      <diagonal/>
    </border>
    <border>
      <left style="hair">
        <color auto="1"/>
      </left>
      <right style="medium">
        <color auto="1"/>
      </right>
      <top style="medium">
        <color auto="1"/>
      </top>
      <bottom/>
      <diagonal/>
    </border>
    <border>
      <left style="hair">
        <color auto="1"/>
      </left>
      <right style="medium">
        <color auto="1"/>
      </right>
      <top style="hair">
        <color auto="1"/>
      </top>
      <bottom style="medium">
        <color indexed="64"/>
      </bottom>
      <diagonal/>
    </border>
    <border>
      <left style="hair">
        <color auto="1"/>
      </left>
      <right style="medium">
        <color auto="1"/>
      </right>
      <top style="medium">
        <color auto="1"/>
      </top>
      <bottom style="hair">
        <color auto="1"/>
      </bottom>
      <diagonal/>
    </border>
    <border>
      <left style="hair">
        <color auto="1"/>
      </left>
      <right style="medium">
        <color auto="1"/>
      </right>
      <top/>
      <bottom style="medium">
        <color auto="1"/>
      </bottom>
      <diagonal/>
    </border>
    <border>
      <left style="thin">
        <color auto="1"/>
      </left>
      <right style="hair">
        <color auto="1"/>
      </right>
      <top/>
      <bottom style="medium">
        <color indexed="64"/>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hair">
        <color indexed="64"/>
      </left>
      <right/>
      <top style="thin">
        <color auto="1"/>
      </top>
      <bottom style="thin">
        <color auto="1"/>
      </bottom>
      <diagonal/>
    </border>
    <border>
      <left style="hair">
        <color auto="1"/>
      </left>
      <right style="thin">
        <color indexed="64"/>
      </right>
      <top/>
      <bottom style="thin">
        <color auto="1"/>
      </bottom>
      <diagonal/>
    </border>
    <border>
      <left style="thin">
        <color indexed="64"/>
      </left>
      <right style="hair">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hair">
        <color auto="1"/>
      </top>
      <bottom style="thin">
        <color auto="1"/>
      </bottom>
      <diagonal/>
    </border>
    <border>
      <left style="thin">
        <color auto="1"/>
      </left>
      <right style="thick">
        <color auto="1"/>
      </right>
      <top style="hair">
        <color auto="1"/>
      </top>
      <bottom style="thin">
        <color auto="1"/>
      </bottom>
      <diagonal/>
    </border>
    <border>
      <left style="thick">
        <color auto="1"/>
      </left>
      <right style="thin">
        <color auto="1"/>
      </right>
      <top style="thin">
        <color auto="1"/>
      </top>
      <bottom style="hair">
        <color auto="1"/>
      </bottom>
      <diagonal/>
    </border>
    <border>
      <left style="thin">
        <color auto="1"/>
      </left>
      <right style="thick">
        <color auto="1"/>
      </right>
      <top style="thin">
        <color auto="1"/>
      </top>
      <bottom style="hair">
        <color auto="1"/>
      </bottom>
      <diagonal/>
    </border>
    <border>
      <left style="thick">
        <color auto="1"/>
      </left>
      <right style="thin">
        <color auto="1"/>
      </right>
      <top/>
      <bottom/>
      <diagonal/>
    </border>
    <border>
      <left style="thin">
        <color auto="1"/>
      </left>
      <right style="thick">
        <color auto="1"/>
      </right>
      <top/>
      <bottom/>
      <diagonal/>
    </border>
    <border>
      <left style="medium">
        <color auto="1"/>
      </left>
      <right/>
      <top style="medium">
        <color auto="1"/>
      </top>
      <bottom style="hair">
        <color auto="1"/>
      </bottom>
      <diagonal/>
    </border>
    <border>
      <left style="hair">
        <color auto="1"/>
      </left>
      <right/>
      <top/>
      <bottom style="medium">
        <color auto="1"/>
      </bottom>
      <diagonal/>
    </border>
    <border>
      <left/>
      <right style="medium">
        <color indexed="64"/>
      </right>
      <top/>
      <bottom style="medium">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n">
        <color auto="1"/>
      </top>
      <bottom style="hair">
        <color auto="1"/>
      </bottom>
      <diagonal/>
    </border>
    <border>
      <left/>
      <right/>
      <top style="hair">
        <color auto="1"/>
      </top>
      <bottom style="thin">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style="hair">
        <color auto="1"/>
      </left>
      <right/>
      <top style="medium">
        <color auto="1"/>
      </top>
      <bottom style="hair">
        <color auto="1"/>
      </bottom>
      <diagonal/>
    </border>
    <border>
      <left/>
      <right style="hair">
        <color auto="1"/>
      </right>
      <top style="medium">
        <color auto="1"/>
      </top>
      <bottom/>
      <diagonal/>
    </border>
    <border>
      <left/>
      <right style="hair">
        <color auto="1"/>
      </right>
      <top style="hair">
        <color auto="1"/>
      </top>
      <bottom style="medium">
        <color indexed="64"/>
      </bottom>
      <diagonal/>
    </border>
    <border>
      <left/>
      <right style="hair">
        <color auto="1"/>
      </right>
      <top style="medium">
        <color auto="1"/>
      </top>
      <bottom style="medium">
        <color indexed="64"/>
      </bottom>
      <diagonal/>
    </border>
    <border>
      <left/>
      <right style="hair">
        <color auto="1"/>
      </right>
      <top style="medium">
        <color auto="1"/>
      </top>
      <bottom style="hair">
        <color auto="1"/>
      </bottom>
      <diagonal/>
    </border>
    <border>
      <left/>
      <right style="hair">
        <color auto="1"/>
      </right>
      <top/>
      <bottom style="medium">
        <color indexed="64"/>
      </bottom>
      <diagonal/>
    </border>
    <border>
      <left style="medium">
        <color auto="1"/>
      </left>
      <right style="hair">
        <color auto="1"/>
      </right>
      <top style="thin">
        <color auto="1"/>
      </top>
      <bottom/>
      <diagonal/>
    </border>
    <border>
      <left style="medium">
        <color auto="1"/>
      </left>
      <right style="hair">
        <color auto="1"/>
      </right>
      <top/>
      <bottom style="medium">
        <color indexed="64"/>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thin">
        <color auto="1"/>
      </bottom>
      <diagonal/>
    </border>
    <border>
      <left style="medium">
        <color auto="1"/>
      </left>
      <right style="hair">
        <color auto="1"/>
      </right>
      <top style="hair">
        <color auto="1"/>
      </top>
      <bottom style="medium">
        <color indexed="64"/>
      </bottom>
      <diagonal/>
    </border>
    <border>
      <left style="medium">
        <color auto="1"/>
      </left>
      <right style="hair">
        <color auto="1"/>
      </right>
      <top style="medium">
        <color auto="1"/>
      </top>
      <bottom/>
      <diagonal/>
    </border>
    <border>
      <left style="medium">
        <color auto="1"/>
      </left>
      <right style="hair">
        <color auto="1"/>
      </right>
      <top style="medium">
        <color auto="1"/>
      </top>
      <bottom style="medium">
        <color indexed="64"/>
      </bottom>
      <diagonal/>
    </border>
    <border>
      <left style="medium">
        <color auto="1"/>
      </left>
      <right style="hair">
        <color auto="1"/>
      </right>
      <top style="medium">
        <color auto="1"/>
      </top>
      <bottom style="hair">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medium">
        <color auto="1"/>
      </bottom>
      <diagonal/>
    </border>
    <border>
      <left style="thin">
        <color auto="1"/>
      </left>
      <right style="hair">
        <color auto="1"/>
      </right>
      <top style="medium">
        <color auto="1"/>
      </top>
      <bottom/>
      <diagonal/>
    </border>
    <border>
      <left style="thin">
        <color auto="1"/>
      </left>
      <right style="hair">
        <color auto="1"/>
      </right>
      <top style="hair">
        <color auto="1"/>
      </top>
      <bottom style="medium">
        <color auto="1"/>
      </bottom>
      <diagonal/>
    </border>
    <border>
      <left style="thin">
        <color auto="1"/>
      </left>
      <right style="medium">
        <color indexed="64"/>
      </right>
      <top/>
      <bottom style="thin">
        <color auto="1"/>
      </bottom>
      <diagonal/>
    </border>
    <border>
      <left style="medium">
        <color indexed="64"/>
      </left>
      <right style="medium">
        <color indexed="64"/>
      </right>
      <top/>
      <bottom style="thin">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31">
    <xf numFmtId="0" fontId="0" fillId="0" borderId="0" xfId="0">
      <alignment vertical="center"/>
    </xf>
    <xf numFmtId="0" fontId="2" fillId="0" borderId="0" xfId="0" applyFont="1">
      <alignment vertical="center"/>
    </xf>
    <xf numFmtId="0" fontId="2" fillId="0" borderId="19" xfId="0" applyFont="1" applyBorder="1">
      <alignment vertical="center"/>
    </xf>
    <xf numFmtId="0" fontId="2" fillId="0" borderId="19" xfId="0" applyFont="1" applyBorder="1" applyAlignment="1">
      <alignment horizontal="right" vertical="center"/>
    </xf>
    <xf numFmtId="0" fontId="3" fillId="0" borderId="0" xfId="0" applyFont="1">
      <alignment vertical="center"/>
    </xf>
    <xf numFmtId="0" fontId="6" fillId="0" borderId="0" xfId="0" applyFont="1">
      <alignment vertical="center"/>
    </xf>
    <xf numFmtId="0" fontId="3" fillId="0" borderId="0" xfId="0" applyFont="1" applyAlignment="1">
      <alignment horizontal="right" vertical="center"/>
    </xf>
    <xf numFmtId="0" fontId="3" fillId="0" borderId="19"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right" vertical="center"/>
    </xf>
    <xf numFmtId="0" fontId="3" fillId="0" borderId="4" xfId="0" applyFont="1" applyBorder="1" applyAlignment="1">
      <alignment horizontal="left" vertical="center"/>
    </xf>
    <xf numFmtId="0" fontId="3" fillId="0" borderId="46" xfId="0" applyFont="1" applyBorder="1" applyAlignment="1">
      <alignment horizontal="right" vertical="center"/>
    </xf>
    <xf numFmtId="0" fontId="3" fillId="0" borderId="0" xfId="0" applyFont="1" applyAlignment="1">
      <alignment vertical="top"/>
    </xf>
    <xf numFmtId="0" fontId="3" fillId="0" borderId="0" xfId="0" applyFont="1" applyAlignment="1">
      <alignment vertical="top" wrapText="1"/>
    </xf>
    <xf numFmtId="0" fontId="3" fillId="0" borderId="7" xfId="0" applyFont="1" applyBorder="1" applyAlignment="1">
      <alignment horizontal="center" vertical="top" shrinkToFit="1"/>
    </xf>
    <xf numFmtId="0" fontId="3" fillId="0" borderId="4" xfId="0" applyFont="1" applyBorder="1" applyAlignment="1">
      <alignment horizontal="center" vertical="top" shrinkToFit="1"/>
    </xf>
    <xf numFmtId="0" fontId="3" fillId="0" borderId="49" xfId="0" applyFont="1" applyBorder="1" applyAlignment="1">
      <alignment horizontal="left" vertical="center"/>
    </xf>
    <xf numFmtId="0" fontId="3" fillId="0" borderId="22" xfId="0" applyFont="1" applyBorder="1" applyAlignment="1">
      <alignment horizontal="left" vertical="center"/>
    </xf>
    <xf numFmtId="0" fontId="3" fillId="0" borderId="19" xfId="0" applyFont="1" applyBorder="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9" fillId="0" borderId="61" xfId="0" applyFont="1" applyBorder="1" applyAlignment="1">
      <alignment horizontal="center" vertical="center"/>
    </xf>
    <xf numFmtId="0" fontId="9" fillId="0" borderId="58" xfId="0" applyFont="1" applyBorder="1" applyAlignment="1">
      <alignment horizontal="center" vertical="center"/>
    </xf>
    <xf numFmtId="0" fontId="19" fillId="0" borderId="0" xfId="0" applyFont="1">
      <alignment vertical="center"/>
    </xf>
    <xf numFmtId="0" fontId="19" fillId="0" borderId="19" xfId="0" applyFont="1" applyBorder="1">
      <alignment vertical="center"/>
    </xf>
    <xf numFmtId="0" fontId="9" fillId="7" borderId="58" xfId="0" applyFont="1" applyFill="1" applyBorder="1" applyAlignment="1">
      <alignment horizontal="center" vertical="center"/>
    </xf>
    <xf numFmtId="0" fontId="9" fillId="7" borderId="59" xfId="0" applyFont="1" applyFill="1" applyBorder="1" applyAlignment="1">
      <alignment horizontal="center" vertical="center"/>
    </xf>
    <xf numFmtId="0" fontId="9" fillId="0" borderId="74" xfId="0" applyFont="1" applyBorder="1">
      <alignment vertical="center"/>
    </xf>
    <xf numFmtId="0" fontId="9" fillId="0" borderId="75" xfId="0" applyFont="1" applyBorder="1">
      <alignment vertical="center"/>
    </xf>
    <xf numFmtId="0" fontId="9" fillId="0" borderId="76" xfId="0" applyFont="1" applyBorder="1">
      <alignment vertical="center"/>
    </xf>
    <xf numFmtId="0" fontId="9" fillId="0" borderId="77" xfId="0" applyFont="1" applyBorder="1">
      <alignment vertical="center"/>
    </xf>
    <xf numFmtId="0" fontId="9" fillId="5" borderId="0" xfId="0" applyFont="1" applyFill="1">
      <alignment vertical="center"/>
    </xf>
    <xf numFmtId="0" fontId="17" fillId="0" borderId="0" xfId="0" applyFont="1" applyAlignment="1">
      <alignment horizontal="left" vertical="center"/>
    </xf>
    <xf numFmtId="0" fontId="9" fillId="0" borderId="78" xfId="0" applyFont="1" applyBorder="1">
      <alignment vertical="center"/>
    </xf>
    <xf numFmtId="0" fontId="9" fillId="0" borderId="0" xfId="0" applyFont="1" applyAlignment="1">
      <alignment horizontal="left" vertical="center"/>
    </xf>
    <xf numFmtId="0" fontId="9" fillId="8" borderId="0" xfId="0" applyFont="1" applyFill="1">
      <alignment vertical="center"/>
    </xf>
    <xf numFmtId="0" fontId="9" fillId="7" borderId="0" xfId="0" applyFont="1" applyFill="1">
      <alignment vertical="center"/>
    </xf>
    <xf numFmtId="0" fontId="9" fillId="0" borderId="79" xfId="0" applyFont="1" applyBorder="1">
      <alignment vertical="center"/>
    </xf>
    <xf numFmtId="0" fontId="9" fillId="0" borderId="80" xfId="0" applyFont="1" applyBorder="1" applyAlignment="1">
      <alignment horizontal="center" vertical="center"/>
    </xf>
    <xf numFmtId="0" fontId="9" fillId="0" borderId="81" xfId="0" applyFont="1" applyBorder="1">
      <alignment vertical="center"/>
    </xf>
    <xf numFmtId="0" fontId="15" fillId="6" borderId="0" xfId="0" applyFont="1" applyFill="1" applyAlignment="1">
      <alignment horizontal="center" vertical="center"/>
    </xf>
    <xf numFmtId="0" fontId="21" fillId="6" borderId="0" xfId="0" applyFont="1" applyFill="1">
      <alignment vertical="center"/>
    </xf>
    <xf numFmtId="176" fontId="15" fillId="6" borderId="0" xfId="0" applyNumberFormat="1" applyFont="1" applyFill="1" applyAlignment="1">
      <alignment horizontal="center" vertical="center"/>
    </xf>
    <xf numFmtId="176" fontId="15" fillId="0" borderId="0" xfId="0" applyNumberFormat="1" applyFont="1">
      <alignment vertical="center"/>
    </xf>
    <xf numFmtId="176" fontId="2" fillId="0" borderId="19" xfId="0" applyNumberFormat="1" applyFont="1" applyBorder="1" applyAlignment="1">
      <alignment horizontal="right" vertical="center"/>
    </xf>
    <xf numFmtId="176" fontId="9" fillId="7" borderId="62" xfId="0" applyNumberFormat="1" applyFont="1" applyFill="1" applyBorder="1" applyAlignment="1">
      <alignment vertical="center" shrinkToFit="1"/>
    </xf>
    <xf numFmtId="176" fontId="20" fillId="5" borderId="49" xfId="0" applyNumberFormat="1" applyFont="1" applyFill="1" applyBorder="1" applyAlignment="1">
      <alignment horizontal="right" vertical="center" shrinkToFit="1"/>
    </xf>
    <xf numFmtId="176" fontId="9" fillId="7" borderId="57" xfId="0" applyNumberFormat="1" applyFont="1" applyFill="1" applyBorder="1" applyAlignment="1">
      <alignment vertical="center" shrinkToFit="1"/>
    </xf>
    <xf numFmtId="176" fontId="9" fillId="7" borderId="49" xfId="0" applyNumberFormat="1" applyFont="1" applyFill="1" applyBorder="1" applyAlignment="1">
      <alignment vertical="center" shrinkToFit="1"/>
    </xf>
    <xf numFmtId="176" fontId="20" fillId="5" borderId="49" xfId="0" applyNumberFormat="1" applyFont="1" applyFill="1" applyBorder="1" applyAlignment="1">
      <alignment vertical="center" shrinkToFit="1"/>
    </xf>
    <xf numFmtId="38" fontId="9" fillId="7" borderId="58" xfId="1" applyFont="1" applyFill="1" applyBorder="1" applyAlignment="1">
      <alignment vertical="center" shrinkToFit="1"/>
    </xf>
    <xf numFmtId="176" fontId="22" fillId="7" borderId="49" xfId="0" applyNumberFormat="1" applyFont="1" applyFill="1" applyBorder="1" applyAlignment="1">
      <alignment vertical="center" shrinkToFit="1"/>
    </xf>
    <xf numFmtId="176" fontId="22" fillId="7" borderId="59" xfId="0" applyNumberFormat="1" applyFont="1" applyFill="1" applyBorder="1" applyAlignment="1">
      <alignment vertical="center" shrinkToFit="1"/>
    </xf>
    <xf numFmtId="176" fontId="20" fillId="5" borderId="57" xfId="0" applyNumberFormat="1" applyFont="1" applyFill="1" applyBorder="1" applyAlignment="1">
      <alignment vertical="center" shrinkToFit="1"/>
    </xf>
    <xf numFmtId="38" fontId="9" fillId="7" borderId="64" xfId="1" applyFont="1" applyFill="1" applyBorder="1" applyAlignment="1">
      <alignment vertical="center" shrinkToFit="1"/>
    </xf>
    <xf numFmtId="176" fontId="9" fillId="7" borderId="49" xfId="0" applyNumberFormat="1" applyFont="1" applyFill="1" applyBorder="1" applyAlignment="1">
      <alignment horizontal="right" vertical="center" shrinkToFit="1"/>
    </xf>
    <xf numFmtId="176" fontId="9" fillId="7" borderId="57" xfId="0" applyNumberFormat="1" applyFont="1" applyFill="1" applyBorder="1" applyAlignment="1">
      <alignment horizontal="right" vertical="center" shrinkToFit="1"/>
    </xf>
    <xf numFmtId="38" fontId="9" fillId="7" borderId="65" xfId="1" applyFont="1" applyFill="1" applyBorder="1" applyAlignment="1">
      <alignment vertical="center" shrinkToFit="1"/>
    </xf>
    <xf numFmtId="176" fontId="9" fillId="7" borderId="59" xfId="0" applyNumberFormat="1" applyFont="1" applyFill="1" applyBorder="1" applyAlignment="1">
      <alignment vertical="center" shrinkToFit="1"/>
    </xf>
    <xf numFmtId="176" fontId="9" fillId="7" borderId="61" xfId="0" applyNumberFormat="1" applyFont="1" applyFill="1" applyBorder="1" applyAlignment="1">
      <alignment vertical="center" shrinkToFit="1"/>
    </xf>
    <xf numFmtId="176" fontId="9" fillId="7" borderId="63" xfId="0" applyNumberFormat="1" applyFont="1" applyFill="1" applyBorder="1" applyAlignment="1">
      <alignment vertical="center" shrinkToFit="1"/>
    </xf>
    <xf numFmtId="176" fontId="9" fillId="7" borderId="58" xfId="0" applyNumberFormat="1" applyFont="1" applyFill="1" applyBorder="1" applyAlignment="1">
      <alignment vertical="center" shrinkToFit="1"/>
    </xf>
    <xf numFmtId="38" fontId="9" fillId="7" borderId="63" xfId="1" applyFont="1" applyFill="1" applyBorder="1" applyAlignment="1">
      <alignment vertical="center" shrinkToFit="1"/>
    </xf>
    <xf numFmtId="0" fontId="9" fillId="4" borderId="60" xfId="0" applyFont="1" applyFill="1" applyBorder="1" applyAlignment="1">
      <alignment vertical="center" shrinkToFit="1"/>
    </xf>
    <xf numFmtId="0" fontId="22" fillId="0" borderId="0" xfId="0" applyFont="1" applyAlignment="1">
      <alignment horizontal="center" vertical="center"/>
    </xf>
    <xf numFmtId="0" fontId="22" fillId="0" borderId="0" xfId="0" applyFont="1">
      <alignment vertical="center"/>
    </xf>
    <xf numFmtId="0" fontId="22" fillId="0" borderId="0" xfId="0" applyFont="1" applyAlignment="1">
      <alignment horizontal="right" vertical="center"/>
    </xf>
    <xf numFmtId="0" fontId="22" fillId="0" borderId="83" xfId="0" applyFont="1" applyBorder="1" applyAlignment="1">
      <alignment horizontal="right" vertical="center"/>
    </xf>
    <xf numFmtId="0" fontId="22" fillId="0" borderId="83" xfId="0" applyFont="1" applyBorder="1" applyAlignment="1">
      <alignment horizontal="right" vertical="center" shrinkToFit="1"/>
    </xf>
    <xf numFmtId="177" fontId="9" fillId="0" borderId="38" xfId="1" applyNumberFormat="1" applyFont="1" applyBorder="1">
      <alignment vertical="center"/>
    </xf>
    <xf numFmtId="177" fontId="9" fillId="0" borderId="48" xfId="1" applyNumberFormat="1" applyFont="1" applyBorder="1">
      <alignment vertical="center"/>
    </xf>
    <xf numFmtId="177" fontId="9" fillId="0" borderId="38" xfId="0" applyNumberFormat="1" applyFont="1" applyBorder="1">
      <alignment vertical="center"/>
    </xf>
    <xf numFmtId="177" fontId="9" fillId="0" borderId="49" xfId="1" applyNumberFormat="1" applyFont="1" applyBorder="1">
      <alignment vertical="center"/>
    </xf>
    <xf numFmtId="177" fontId="9" fillId="0" borderId="61" xfId="1" applyNumberFormat="1" applyFont="1" applyBorder="1">
      <alignment vertical="center"/>
    </xf>
    <xf numFmtId="177" fontId="9" fillId="0" borderId="49" xfId="0" applyNumberFormat="1" applyFont="1" applyBorder="1">
      <alignment vertical="center"/>
    </xf>
    <xf numFmtId="0" fontId="24" fillId="0" borderId="0" xfId="0" applyFont="1">
      <alignment vertical="center"/>
    </xf>
    <xf numFmtId="0" fontId="20" fillId="0" borderId="0" xfId="0" applyFont="1">
      <alignment vertical="center"/>
    </xf>
    <xf numFmtId="0" fontId="25" fillId="0" borderId="0" xfId="0" applyFont="1">
      <alignment vertical="center"/>
    </xf>
    <xf numFmtId="0" fontId="22" fillId="0" borderId="29" xfId="0" applyFont="1" applyBorder="1" applyAlignment="1">
      <alignment horizontal="center" vertical="center"/>
    </xf>
    <xf numFmtId="0" fontId="22" fillId="0" borderId="4" xfId="0" applyFont="1" applyBorder="1">
      <alignment vertical="center"/>
    </xf>
    <xf numFmtId="0" fontId="9" fillId="0" borderId="0" xfId="0" applyFont="1" applyAlignment="1">
      <alignment horizontal="right" vertical="center"/>
    </xf>
    <xf numFmtId="0" fontId="22" fillId="0" borderId="89" xfId="0" applyFont="1" applyBorder="1" applyAlignment="1">
      <alignment horizontal="right" vertical="center"/>
    </xf>
    <xf numFmtId="0" fontId="22" fillId="0" borderId="0" xfId="0" applyFont="1" applyAlignment="1">
      <alignment horizontal="center" vertical="center" shrinkToFit="1"/>
    </xf>
    <xf numFmtId="0" fontId="22" fillId="0" borderId="0" xfId="0" applyFont="1" applyAlignment="1">
      <alignment vertical="center" shrinkToFit="1"/>
    </xf>
    <xf numFmtId="0" fontId="22" fillId="0" borderId="89" xfId="0" applyFont="1" applyBorder="1" applyAlignment="1">
      <alignment horizontal="right" vertical="center" shrinkToFit="1"/>
    </xf>
    <xf numFmtId="0" fontId="22" fillId="0" borderId="47" xfId="0" applyFont="1" applyBorder="1" applyAlignment="1">
      <alignment horizontal="right" vertical="center"/>
    </xf>
    <xf numFmtId="0" fontId="22" fillId="0" borderId="94" xfId="0" applyFont="1" applyBorder="1" applyAlignment="1">
      <alignment horizontal="center" vertical="center" shrinkToFit="1"/>
    </xf>
    <xf numFmtId="177" fontId="22" fillId="7" borderId="86" xfId="0" applyNumberFormat="1" applyFont="1" applyFill="1" applyBorder="1" applyAlignment="1">
      <alignment horizontal="right" vertical="center" shrinkToFit="1"/>
    </xf>
    <xf numFmtId="177" fontId="22" fillId="7" borderId="87" xfId="0" applyNumberFormat="1" applyFont="1" applyFill="1" applyBorder="1" applyAlignment="1">
      <alignment horizontal="right" vertical="center" shrinkToFit="1"/>
    </xf>
    <xf numFmtId="177" fontId="22" fillId="7" borderId="95" xfId="0" applyNumberFormat="1" applyFont="1" applyFill="1" applyBorder="1" applyAlignment="1">
      <alignment horizontal="right" vertical="center" shrinkToFit="1"/>
    </xf>
    <xf numFmtId="177" fontId="22" fillId="7" borderId="96" xfId="0" applyNumberFormat="1" applyFont="1" applyFill="1" applyBorder="1" applyAlignment="1">
      <alignment horizontal="right" vertical="center" shrinkToFit="1"/>
    </xf>
    <xf numFmtId="177" fontId="22" fillId="7" borderId="37" xfId="0" applyNumberFormat="1" applyFont="1" applyFill="1" applyBorder="1" applyAlignment="1">
      <alignment horizontal="right" vertical="center" shrinkToFit="1"/>
    </xf>
    <xf numFmtId="177" fontId="22" fillId="7" borderId="47" xfId="0" applyNumberFormat="1" applyFont="1" applyFill="1" applyBorder="1" applyAlignment="1">
      <alignment horizontal="right" vertical="center" shrinkToFit="1"/>
    </xf>
    <xf numFmtId="177" fontId="22" fillId="7" borderId="84" xfId="0" applyNumberFormat="1" applyFont="1" applyFill="1" applyBorder="1" applyAlignment="1">
      <alignment horizontal="right" vertical="center" shrinkToFit="1"/>
    </xf>
    <xf numFmtId="177" fontId="22" fillId="7" borderId="90" xfId="0" applyNumberFormat="1" applyFont="1" applyFill="1" applyBorder="1" applyAlignment="1">
      <alignment horizontal="right" vertical="center" shrinkToFit="1"/>
    </xf>
    <xf numFmtId="177" fontId="22" fillId="7" borderId="82" xfId="0" applyNumberFormat="1" applyFont="1" applyFill="1" applyBorder="1" applyAlignment="1">
      <alignment horizontal="right" vertical="center" shrinkToFit="1"/>
    </xf>
    <xf numFmtId="177" fontId="22" fillId="7" borderId="93" xfId="0" applyNumberFormat="1" applyFont="1" applyFill="1" applyBorder="1" applyAlignment="1">
      <alignment horizontal="right" vertical="center" shrinkToFit="1"/>
    </xf>
    <xf numFmtId="177" fontId="22" fillId="7" borderId="92" xfId="1" applyNumberFormat="1" applyFont="1" applyFill="1" applyBorder="1" applyAlignment="1">
      <alignment horizontal="right" vertical="center" shrinkToFit="1"/>
    </xf>
    <xf numFmtId="177" fontId="22" fillId="7" borderId="97" xfId="1" applyNumberFormat="1" applyFont="1" applyFill="1" applyBorder="1" applyAlignment="1">
      <alignment horizontal="right" vertical="center" shrinkToFit="1"/>
    </xf>
    <xf numFmtId="177" fontId="22" fillId="7" borderId="96" xfId="1" applyNumberFormat="1" applyFont="1" applyFill="1" applyBorder="1" applyAlignment="1">
      <alignment horizontal="right" vertical="center" shrinkToFit="1"/>
    </xf>
    <xf numFmtId="177" fontId="22" fillId="7" borderId="82" xfId="1" applyNumberFormat="1" applyFont="1" applyFill="1" applyBorder="1" applyAlignment="1">
      <alignment horizontal="right" vertical="center" shrinkToFit="1"/>
    </xf>
    <xf numFmtId="177" fontId="22" fillId="7" borderId="98" xfId="1" applyNumberFormat="1" applyFont="1" applyFill="1" applyBorder="1" applyAlignment="1">
      <alignment horizontal="right" vertical="center" shrinkToFit="1"/>
    </xf>
    <xf numFmtId="0" fontId="22" fillId="0" borderId="13" xfId="0" applyFont="1" applyBorder="1" applyAlignment="1">
      <alignment horizontal="center" vertical="center"/>
    </xf>
    <xf numFmtId="0" fontId="22" fillId="0" borderId="101" xfId="0" applyFont="1" applyBorder="1" applyAlignment="1">
      <alignment horizontal="center" vertical="center" shrinkToFit="1"/>
    </xf>
    <xf numFmtId="0" fontId="22" fillId="0" borderId="12" xfId="0" applyFont="1" applyBorder="1" applyAlignment="1">
      <alignment horizontal="center" vertical="center"/>
    </xf>
    <xf numFmtId="0" fontId="22" fillId="0" borderId="13" xfId="0" applyFont="1" applyBorder="1" applyAlignment="1">
      <alignment horizontal="center" vertical="center" shrinkToFit="1"/>
    </xf>
    <xf numFmtId="0" fontId="22" fillId="0" borderId="104" xfId="0" applyFont="1" applyBorder="1" applyAlignment="1">
      <alignment horizontal="center" vertical="center"/>
    </xf>
    <xf numFmtId="0" fontId="22" fillId="0" borderId="105" xfId="0" applyFont="1" applyBorder="1" applyAlignment="1">
      <alignment horizontal="center" vertical="center"/>
    </xf>
    <xf numFmtId="0" fontId="22" fillId="0" borderId="106" xfId="0" applyFont="1" applyBorder="1" applyAlignment="1">
      <alignment horizontal="center" vertical="center" shrinkToFit="1"/>
    </xf>
    <xf numFmtId="0" fontId="22" fillId="0" borderId="107" xfId="0" applyFont="1" applyBorder="1" applyAlignment="1">
      <alignment horizontal="center" vertical="center" shrinkToFit="1"/>
    </xf>
    <xf numFmtId="0" fontId="22" fillId="0" borderId="103" xfId="0" applyFont="1" applyBorder="1" applyAlignment="1">
      <alignment horizontal="center" vertical="center"/>
    </xf>
    <xf numFmtId="0" fontId="22" fillId="0" borderId="108" xfId="0" applyFont="1" applyBorder="1" applyAlignment="1">
      <alignment horizontal="center" vertical="center"/>
    </xf>
    <xf numFmtId="0" fontId="22" fillId="0" borderId="109" xfId="0" applyFont="1" applyBorder="1" applyAlignment="1">
      <alignment horizontal="right" vertical="center"/>
    </xf>
    <xf numFmtId="0" fontId="22" fillId="0" borderId="110" xfId="0" applyFont="1" applyBorder="1" applyAlignment="1">
      <alignment horizontal="right" vertical="center"/>
    </xf>
    <xf numFmtId="0" fontId="22" fillId="0" borderId="111" xfId="0" applyFont="1" applyBorder="1" applyAlignment="1">
      <alignment horizontal="center" vertical="center" shrinkToFit="1"/>
    </xf>
    <xf numFmtId="177" fontId="22" fillId="7" borderId="112" xfId="0" applyNumberFormat="1" applyFont="1" applyFill="1" applyBorder="1" applyAlignment="1">
      <alignment horizontal="right" vertical="center" shrinkToFit="1"/>
    </xf>
    <xf numFmtId="177" fontId="22" fillId="7" borderId="113" xfId="0" applyNumberFormat="1" applyFont="1" applyFill="1" applyBorder="1" applyAlignment="1">
      <alignment horizontal="right" vertical="center" shrinkToFit="1"/>
    </xf>
    <xf numFmtId="177" fontId="22" fillId="7" borderId="114" xfId="0" applyNumberFormat="1" applyFont="1" applyFill="1" applyBorder="1" applyAlignment="1">
      <alignment horizontal="right" vertical="center" shrinkToFit="1"/>
    </xf>
    <xf numFmtId="177" fontId="22" fillId="7" borderId="109" xfId="0" applyNumberFormat="1" applyFont="1" applyFill="1" applyBorder="1" applyAlignment="1">
      <alignment horizontal="right" vertical="center" shrinkToFit="1"/>
    </xf>
    <xf numFmtId="177" fontId="22" fillId="7" borderId="115" xfId="0" applyNumberFormat="1" applyFont="1" applyFill="1" applyBorder="1" applyAlignment="1">
      <alignment horizontal="right" vertical="center" shrinkToFit="1"/>
    </xf>
    <xf numFmtId="177" fontId="22" fillId="7" borderId="100" xfId="1" applyNumberFormat="1" applyFont="1" applyFill="1" applyBorder="1" applyAlignment="1">
      <alignment horizontal="right" vertical="center" shrinkToFit="1"/>
    </xf>
    <xf numFmtId="177" fontId="22" fillId="7" borderId="116" xfId="1" applyNumberFormat="1" applyFont="1" applyFill="1" applyBorder="1" applyAlignment="1">
      <alignment horizontal="right" vertical="center" shrinkToFit="1"/>
    </xf>
    <xf numFmtId="177" fontId="22" fillId="7" borderId="113" xfId="1" applyNumberFormat="1" applyFont="1" applyFill="1" applyBorder="1" applyAlignment="1">
      <alignment horizontal="right" vertical="center" shrinkToFit="1"/>
    </xf>
    <xf numFmtId="177" fontId="22" fillId="7" borderId="109" xfId="1" applyNumberFormat="1" applyFont="1" applyFill="1" applyBorder="1" applyAlignment="1">
      <alignment horizontal="right" vertical="center" shrinkToFit="1"/>
    </xf>
    <xf numFmtId="177" fontId="22" fillId="7" borderId="108" xfId="1" applyNumberFormat="1" applyFont="1" applyFill="1" applyBorder="1" applyAlignment="1">
      <alignment horizontal="right" vertical="center" shrinkToFit="1"/>
    </xf>
    <xf numFmtId="0" fontId="22" fillId="0" borderId="106" xfId="0" applyFont="1" applyBorder="1" applyAlignment="1">
      <alignment horizontal="center" vertical="center"/>
    </xf>
    <xf numFmtId="0" fontId="22" fillId="0" borderId="119" xfId="0" applyFont="1" applyBorder="1" applyAlignment="1">
      <alignment horizontal="center" vertical="center"/>
    </xf>
    <xf numFmtId="0" fontId="22" fillId="0" borderId="55" xfId="0" applyFont="1" applyBorder="1" applyAlignment="1">
      <alignment horizontal="right" vertical="center"/>
    </xf>
    <xf numFmtId="0" fontId="22" fillId="0" borderId="30" xfId="0" applyFont="1" applyBorder="1" applyAlignment="1">
      <alignment horizontal="right" vertical="center"/>
    </xf>
    <xf numFmtId="0" fontId="22" fillId="0" borderId="30" xfId="0" applyFont="1" applyBorder="1" applyAlignment="1">
      <alignment horizontal="right" vertical="center" shrinkToFit="1"/>
    </xf>
    <xf numFmtId="0" fontId="22" fillId="0" borderId="73" xfId="0" applyFont="1" applyBorder="1" applyAlignment="1">
      <alignment horizontal="center" vertical="center" shrinkToFit="1"/>
    </xf>
    <xf numFmtId="177" fontId="22" fillId="7" borderId="39" xfId="0" applyNumberFormat="1" applyFont="1" applyFill="1" applyBorder="1" applyAlignment="1">
      <alignment horizontal="right" vertical="center" shrinkToFit="1"/>
    </xf>
    <xf numFmtId="177" fontId="22" fillId="7" borderId="43" xfId="0" applyNumberFormat="1" applyFont="1" applyFill="1" applyBorder="1" applyAlignment="1">
      <alignment horizontal="right" vertical="center" shrinkToFit="1"/>
    </xf>
    <xf numFmtId="177" fontId="22" fillId="7" borderId="10" xfId="0" applyNumberFormat="1" applyFont="1" applyFill="1" applyBorder="1" applyAlignment="1">
      <alignment horizontal="right" vertical="center" shrinkToFit="1"/>
    </xf>
    <xf numFmtId="177" fontId="22" fillId="7" borderId="55" xfId="0" applyNumberFormat="1" applyFont="1" applyFill="1" applyBorder="1" applyAlignment="1">
      <alignment horizontal="right" vertical="center" shrinkToFit="1"/>
    </xf>
    <xf numFmtId="177" fontId="22" fillId="7" borderId="120" xfId="0" applyNumberFormat="1" applyFont="1" applyFill="1" applyBorder="1" applyAlignment="1">
      <alignment horizontal="right" vertical="center" shrinkToFit="1"/>
    </xf>
    <xf numFmtId="177" fontId="22" fillId="7" borderId="31" xfId="0" applyNumberFormat="1" applyFont="1" applyFill="1" applyBorder="1" applyAlignment="1">
      <alignment horizontal="right" vertical="center" shrinkToFit="1"/>
    </xf>
    <xf numFmtId="177" fontId="22" fillId="7" borderId="12" xfId="0" applyNumberFormat="1" applyFont="1" applyFill="1" applyBorder="1" applyAlignment="1">
      <alignment horizontal="right" vertical="center" shrinkToFit="1"/>
    </xf>
    <xf numFmtId="177" fontId="22" fillId="7" borderId="12" xfId="1" applyNumberFormat="1" applyFont="1" applyFill="1" applyBorder="1" applyAlignment="1">
      <alignment horizontal="right" vertical="center" shrinkToFit="1"/>
    </xf>
    <xf numFmtId="177" fontId="22" fillId="7" borderId="121" xfId="1" applyNumberFormat="1" applyFont="1" applyFill="1" applyBorder="1" applyAlignment="1">
      <alignment horizontal="right" vertical="center" shrinkToFit="1"/>
    </xf>
    <xf numFmtId="177" fontId="22" fillId="7" borderId="43" xfId="1" applyNumberFormat="1" applyFont="1" applyFill="1" applyBorder="1" applyAlignment="1">
      <alignment horizontal="right" vertical="center" shrinkToFit="1"/>
    </xf>
    <xf numFmtId="177" fontId="22" fillId="7" borderId="55" xfId="1" applyNumberFormat="1" applyFont="1" applyFill="1" applyBorder="1" applyAlignment="1">
      <alignment horizontal="right" vertical="center" shrinkToFit="1"/>
    </xf>
    <xf numFmtId="177" fontId="22" fillId="7" borderId="119" xfId="1" applyNumberFormat="1" applyFont="1" applyFill="1" applyBorder="1" applyAlignment="1">
      <alignment horizontal="right" vertical="center" shrinkToFit="1"/>
    </xf>
    <xf numFmtId="0" fontId="22" fillId="0" borderId="88" xfId="0" applyFont="1" applyBorder="1" applyAlignment="1">
      <alignment horizontal="center" vertical="center" shrinkToFit="1"/>
    </xf>
    <xf numFmtId="0" fontId="22" fillId="0" borderId="98" xfId="0" applyFont="1" applyBorder="1" applyAlignment="1">
      <alignment horizontal="center" vertical="center" shrinkToFit="1"/>
    </xf>
    <xf numFmtId="0" fontId="22" fillId="0" borderId="82" xfId="0" applyFont="1" applyBorder="1" applyAlignment="1">
      <alignment horizontal="right" vertical="center"/>
    </xf>
    <xf numFmtId="177" fontId="22" fillId="7" borderId="91" xfId="0" applyNumberFormat="1" applyFont="1" applyFill="1" applyBorder="1" applyAlignment="1">
      <alignment horizontal="right" vertical="center" shrinkToFit="1"/>
    </xf>
    <xf numFmtId="177" fontId="22" fillId="7" borderId="92" xfId="0" applyNumberFormat="1" applyFont="1" applyFill="1" applyBorder="1" applyAlignment="1">
      <alignment horizontal="right" vertical="center" shrinkToFit="1"/>
    </xf>
    <xf numFmtId="0" fontId="26" fillId="0" borderId="73" xfId="0" applyFont="1" applyBorder="1" applyAlignment="1">
      <alignment horizontal="center" vertical="center" shrinkToFit="1"/>
    </xf>
    <xf numFmtId="0" fontId="22" fillId="0" borderId="122" xfId="0" applyFont="1" applyBorder="1" applyAlignment="1">
      <alignment horizontal="center" vertical="center" shrinkToFit="1"/>
    </xf>
    <xf numFmtId="177" fontId="22" fillId="7" borderId="123" xfId="0" applyNumberFormat="1" applyFont="1" applyFill="1" applyBorder="1" applyAlignment="1">
      <alignment horizontal="right" vertical="center" shrinkToFit="1"/>
    </xf>
    <xf numFmtId="177" fontId="22" fillId="7" borderId="124" xfId="0" applyNumberFormat="1" applyFont="1" applyFill="1" applyBorder="1" applyAlignment="1">
      <alignment horizontal="right" vertical="center" shrinkToFit="1"/>
    </xf>
    <xf numFmtId="177" fontId="22" fillId="7" borderId="125" xfId="0" applyNumberFormat="1" applyFont="1" applyFill="1" applyBorder="1" applyAlignment="1">
      <alignment horizontal="right" vertical="center" shrinkToFit="1"/>
    </xf>
    <xf numFmtId="177" fontId="22" fillId="7" borderId="126" xfId="0" applyNumberFormat="1" applyFont="1" applyFill="1" applyBorder="1" applyAlignment="1">
      <alignment horizontal="right" vertical="center" shrinkToFit="1"/>
    </xf>
    <xf numFmtId="177" fontId="22" fillId="7" borderId="127" xfId="0" applyNumberFormat="1" applyFont="1" applyFill="1" applyBorder="1" applyAlignment="1">
      <alignment horizontal="right" vertical="center" shrinkToFit="1"/>
    </xf>
    <xf numFmtId="0" fontId="26" fillId="0" borderId="85" xfId="0" applyFont="1" applyBorder="1" applyAlignment="1">
      <alignment horizontal="center" vertical="center" shrinkToFit="1"/>
    </xf>
    <xf numFmtId="0" fontId="22" fillId="0" borderId="128" xfId="0" applyFont="1" applyBorder="1" applyAlignment="1">
      <alignment horizontal="center" vertical="center" shrinkToFit="1"/>
    </xf>
    <xf numFmtId="0" fontId="22" fillId="0" borderId="125" xfId="0" applyFont="1" applyBorder="1" applyAlignment="1">
      <alignment vertical="center" shrinkToFit="1"/>
    </xf>
    <xf numFmtId="0" fontId="22" fillId="0" borderId="102" xfId="0" applyFont="1" applyBorder="1" applyAlignment="1">
      <alignment vertical="center" shrinkToFit="1"/>
    </xf>
    <xf numFmtId="0" fontId="22" fillId="0" borderId="102" xfId="0" applyFont="1" applyBorder="1" applyAlignment="1">
      <alignment horizontal="center" vertical="center" shrinkToFit="1"/>
    </xf>
    <xf numFmtId="0" fontId="22" fillId="0" borderId="91" xfId="0" applyFont="1" applyBorder="1" applyAlignment="1">
      <alignment horizontal="right" vertical="center" shrinkToFit="1"/>
    </xf>
    <xf numFmtId="0" fontId="22" fillId="0" borderId="117" xfId="0" applyFont="1" applyBorder="1" applyAlignment="1">
      <alignment horizontal="right" vertical="center" shrinkToFit="1"/>
    </xf>
    <xf numFmtId="0" fontId="22" fillId="0" borderId="47" xfId="0" applyFont="1" applyBorder="1" applyAlignment="1">
      <alignment vertical="center" shrinkToFit="1"/>
    </xf>
    <xf numFmtId="0" fontId="22" fillId="0" borderId="83" xfId="0" applyFont="1" applyBorder="1" applyAlignment="1">
      <alignment vertical="center" shrinkToFit="1"/>
    </xf>
    <xf numFmtId="0" fontId="22" fillId="0" borderId="83" xfId="0" applyFont="1" applyBorder="1" applyAlignment="1">
      <alignment horizontal="center" vertical="center" shrinkToFit="1"/>
    </xf>
    <xf numFmtId="0" fontId="22" fillId="0" borderId="41" xfId="0" applyFont="1" applyBorder="1" applyAlignment="1">
      <alignment vertical="center" shrinkToFit="1"/>
    </xf>
    <xf numFmtId="0" fontId="11" fillId="0" borderId="0" xfId="0" applyFont="1">
      <alignment vertical="center"/>
    </xf>
    <xf numFmtId="0" fontId="9" fillId="0" borderId="19" xfId="0" applyFont="1" applyBorder="1" applyAlignment="1">
      <alignment horizontal="center" vertical="center"/>
    </xf>
    <xf numFmtId="0" fontId="27" fillId="0" borderId="0" xfId="0" applyFont="1">
      <alignment vertical="center"/>
    </xf>
    <xf numFmtId="0" fontId="27" fillId="0" borderId="17"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lignment vertical="center"/>
    </xf>
    <xf numFmtId="0" fontId="14" fillId="0" borderId="17"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shrinkToFit="1"/>
    </xf>
    <xf numFmtId="0" fontId="27" fillId="0" borderId="22" xfId="0" applyFont="1" applyBorder="1" applyAlignment="1">
      <alignment horizontal="center" vertical="center"/>
    </xf>
    <xf numFmtId="0" fontId="27" fillId="0" borderId="22" xfId="0" applyFont="1" applyBorder="1" applyAlignment="1">
      <alignment horizontal="right" vertical="center"/>
    </xf>
    <xf numFmtId="0" fontId="14" fillId="0" borderId="22" xfId="0" applyFont="1" applyBorder="1" applyAlignment="1">
      <alignment horizontal="center" vertical="center"/>
    </xf>
    <xf numFmtId="0" fontId="14" fillId="0" borderId="27" xfId="0" applyFont="1" applyBorder="1" applyAlignment="1">
      <alignment horizontal="center" vertical="center"/>
    </xf>
    <xf numFmtId="0" fontId="14" fillId="0" borderId="22" xfId="0" applyFont="1" applyBorder="1" applyAlignment="1">
      <alignment horizontal="right" vertical="center"/>
    </xf>
    <xf numFmtId="0" fontId="9" fillId="0" borderId="0" xfId="0" applyFont="1" applyAlignment="1">
      <alignment vertical="center" shrinkToFit="1"/>
    </xf>
    <xf numFmtId="0" fontId="20" fillId="0" borderId="0" xfId="0" applyFont="1" applyAlignment="1">
      <alignment vertical="center" shrinkToFit="1"/>
    </xf>
    <xf numFmtId="176" fontId="9" fillId="0" borderId="0" xfId="0" applyNumberFormat="1" applyFont="1" applyAlignment="1">
      <alignment horizontal="center" vertical="center" shrinkToFit="1"/>
    </xf>
    <xf numFmtId="0" fontId="18" fillId="0" borderId="0" xfId="0" applyFont="1" applyAlignment="1">
      <alignment horizontal="center" vertical="center"/>
    </xf>
    <xf numFmtId="0" fontId="9" fillId="0" borderId="0" xfId="0" applyFont="1" applyAlignment="1">
      <alignment horizontal="center" vertical="center" shrinkToFit="1"/>
    </xf>
    <xf numFmtId="177" fontId="9" fillId="0" borderId="0" xfId="0" applyNumberFormat="1" applyFont="1" applyAlignment="1">
      <alignment horizontal="right" vertical="center" shrinkToFit="1"/>
    </xf>
    <xf numFmtId="177" fontId="20" fillId="0" borderId="0" xfId="0" applyNumberFormat="1" applyFont="1" applyAlignment="1">
      <alignment horizontal="right" vertical="center" shrinkToFit="1"/>
    </xf>
    <xf numFmtId="176" fontId="20" fillId="0" borderId="0" xfId="0" applyNumberFormat="1" applyFont="1" applyAlignment="1">
      <alignment horizontal="right" vertical="center" shrinkToFit="1"/>
    </xf>
    <xf numFmtId="176" fontId="9" fillId="0" borderId="0" xfId="0" applyNumberFormat="1" applyFont="1" applyAlignment="1">
      <alignment vertical="center" shrinkToFit="1"/>
    </xf>
    <xf numFmtId="176" fontId="22" fillId="0" borderId="0" xfId="0" applyNumberFormat="1" applyFont="1" applyAlignment="1">
      <alignment vertical="center" shrinkToFit="1"/>
    </xf>
    <xf numFmtId="176" fontId="9" fillId="0" borderId="0" xfId="0" applyNumberFormat="1" applyFont="1" applyAlignment="1">
      <alignment horizontal="right" vertical="center" shrinkToFit="1"/>
    </xf>
    <xf numFmtId="176" fontId="20" fillId="0" borderId="0" xfId="0" applyNumberFormat="1" applyFont="1" applyAlignment="1">
      <alignment vertical="center" shrinkToFit="1"/>
    </xf>
    <xf numFmtId="38" fontId="9" fillId="0" borderId="0" xfId="1" applyFont="1" applyFill="1" applyBorder="1" applyAlignment="1">
      <alignment vertical="center" shrinkToFit="1"/>
    </xf>
    <xf numFmtId="0" fontId="22" fillId="0" borderId="13" xfId="0" applyFont="1" applyBorder="1" applyAlignment="1">
      <alignment horizontal="right" vertical="center" shrinkToFit="1"/>
    </xf>
    <xf numFmtId="0" fontId="22" fillId="0" borderId="13" xfId="0" applyFont="1" applyBorder="1" applyAlignment="1">
      <alignment horizontal="right" vertical="center"/>
    </xf>
    <xf numFmtId="0" fontId="22" fillId="0" borderId="13" xfId="0" applyFont="1" applyBorder="1" applyAlignment="1">
      <alignment vertical="center" shrinkToFit="1"/>
    </xf>
    <xf numFmtId="177" fontId="22" fillId="7" borderId="129" xfId="1" applyNumberFormat="1" applyFont="1" applyFill="1" applyBorder="1" applyAlignment="1">
      <alignment horizontal="right" vertical="center" shrinkToFit="1"/>
    </xf>
    <xf numFmtId="177" fontId="22" fillId="7" borderId="130" xfId="1" applyNumberFormat="1" applyFont="1" applyFill="1" applyBorder="1" applyAlignment="1">
      <alignment horizontal="right" vertical="center" shrinkToFit="1"/>
    </xf>
    <xf numFmtId="177" fontId="22" fillId="7" borderId="118" xfId="1" applyNumberFormat="1" applyFont="1" applyFill="1" applyBorder="1" applyAlignment="1">
      <alignment horizontal="right" vertical="center" shrinkToFit="1"/>
    </xf>
    <xf numFmtId="177" fontId="22" fillId="7" borderId="131" xfId="0" applyNumberFormat="1" applyFont="1" applyFill="1" applyBorder="1" applyAlignment="1">
      <alignment horizontal="right" vertical="center" shrinkToFit="1"/>
    </xf>
    <xf numFmtId="177" fontId="22" fillId="7" borderId="132" xfId="0" applyNumberFormat="1" applyFont="1" applyFill="1" applyBorder="1" applyAlignment="1">
      <alignment horizontal="right" vertical="center" shrinkToFit="1"/>
    </xf>
    <xf numFmtId="177" fontId="22" fillId="7" borderId="88" xfId="0" applyNumberFormat="1" applyFont="1" applyFill="1" applyBorder="1" applyAlignment="1">
      <alignment horizontal="right" vertical="center" shrinkToFit="1"/>
    </xf>
    <xf numFmtId="177" fontId="22" fillId="7" borderId="128" xfId="0" applyNumberFormat="1" applyFont="1" applyFill="1" applyBorder="1" applyAlignment="1">
      <alignment horizontal="right" vertical="center" shrinkToFit="1"/>
    </xf>
    <xf numFmtId="177" fontId="22" fillId="7" borderId="83" xfId="0" applyNumberFormat="1" applyFont="1" applyFill="1" applyBorder="1" applyAlignment="1">
      <alignment horizontal="right" vertical="center" shrinkToFit="1"/>
    </xf>
    <xf numFmtId="177" fontId="22" fillId="7" borderId="102" xfId="0" applyNumberFormat="1" applyFont="1" applyFill="1" applyBorder="1" applyAlignment="1">
      <alignment horizontal="right" vertical="center" shrinkToFit="1"/>
    </xf>
    <xf numFmtId="0" fontId="27" fillId="0" borderId="0" xfId="0" applyFont="1" applyAlignment="1">
      <alignment horizontal="center" vertical="center"/>
    </xf>
    <xf numFmtId="0" fontId="28" fillId="0" borderId="49" xfId="0" applyFont="1" applyBorder="1" applyAlignment="1">
      <alignment horizontal="center" vertical="center"/>
    </xf>
    <xf numFmtId="0" fontId="28" fillId="0" borderId="38" xfId="0" applyFont="1" applyBorder="1" applyAlignment="1">
      <alignment horizontal="center" vertical="center"/>
    </xf>
    <xf numFmtId="0" fontId="28" fillId="0" borderId="56" xfId="0" applyFont="1" applyBorder="1" applyAlignment="1">
      <alignment horizontal="center" vertical="center"/>
    </xf>
    <xf numFmtId="177" fontId="9" fillId="0" borderId="56" xfId="1" applyNumberFormat="1" applyFont="1" applyBorder="1">
      <alignment vertical="center"/>
    </xf>
    <xf numFmtId="177" fontId="9" fillId="0" borderId="72" xfId="1" applyNumberFormat="1" applyFont="1" applyBorder="1">
      <alignment vertical="center"/>
    </xf>
    <xf numFmtId="177" fontId="9" fillId="0" borderId="56" xfId="0" applyNumberFormat="1" applyFont="1" applyBorder="1">
      <alignment vertical="center"/>
    </xf>
    <xf numFmtId="0" fontId="28" fillId="9" borderId="19" xfId="0" applyFont="1" applyFill="1" applyBorder="1" applyAlignment="1">
      <alignment horizontal="center" vertical="center"/>
    </xf>
    <xf numFmtId="0" fontId="28" fillId="9" borderId="22" xfId="0" applyFont="1" applyFill="1" applyBorder="1" applyAlignment="1">
      <alignment horizontal="center" vertical="center"/>
    </xf>
    <xf numFmtId="177" fontId="9" fillId="9" borderId="19" xfId="1" applyNumberFormat="1" applyFont="1" applyFill="1" applyBorder="1">
      <alignment vertical="center"/>
    </xf>
    <xf numFmtId="177" fontId="9" fillId="9" borderId="2" xfId="1" applyNumberFormat="1" applyFont="1" applyFill="1" applyBorder="1">
      <alignment vertical="center"/>
    </xf>
    <xf numFmtId="177" fontId="9" fillId="9" borderId="19" xfId="0" applyNumberFormat="1" applyFont="1" applyFill="1" applyBorder="1">
      <alignment vertical="center"/>
    </xf>
    <xf numFmtId="0" fontId="28" fillId="0" borderId="134" xfId="0" applyFont="1" applyBorder="1" applyAlignment="1">
      <alignment horizontal="center" vertical="center"/>
    </xf>
    <xf numFmtId="177" fontId="9" fillId="0" borderId="134" xfId="1" applyNumberFormat="1" applyFont="1" applyBorder="1">
      <alignment vertical="center"/>
    </xf>
    <xf numFmtId="177" fontId="9" fillId="0" borderId="135" xfId="1" applyNumberFormat="1" applyFont="1" applyBorder="1">
      <alignment vertical="center"/>
    </xf>
    <xf numFmtId="177" fontId="9" fillId="0" borderId="134" xfId="0" applyNumberFormat="1" applyFont="1" applyBorder="1">
      <alignment vertical="center"/>
    </xf>
    <xf numFmtId="0" fontId="9" fillId="4" borderId="61" xfId="0" applyFont="1" applyFill="1" applyBorder="1" applyAlignment="1">
      <alignment horizontal="center" vertical="center"/>
    </xf>
    <xf numFmtId="0" fontId="36" fillId="5" borderId="49" xfId="0" applyFont="1" applyFill="1" applyBorder="1">
      <alignment vertical="center"/>
    </xf>
    <xf numFmtId="49" fontId="2" fillId="0" borderId="0" xfId="0" applyNumberFormat="1" applyFont="1" applyAlignment="1">
      <alignment horizontal="center" vertical="center"/>
    </xf>
    <xf numFmtId="177" fontId="29" fillId="0" borderId="0" xfId="0" applyNumberFormat="1" applyFont="1" applyAlignment="1"/>
    <xf numFmtId="177" fontId="30" fillId="0" borderId="0" xfId="0" applyNumberFormat="1" applyFont="1" applyAlignment="1"/>
    <xf numFmtId="177" fontId="28" fillId="0" borderId="136" xfId="1" applyNumberFormat="1" applyFont="1" applyFill="1" applyBorder="1" applyAlignment="1">
      <alignment horizontal="right"/>
    </xf>
    <xf numFmtId="177" fontId="28" fillId="0" borderId="137" xfId="1" applyNumberFormat="1" applyFont="1" applyFill="1" applyBorder="1" applyAlignment="1">
      <alignment horizontal="right"/>
    </xf>
    <xf numFmtId="177" fontId="28" fillId="0" borderId="19" xfId="1" applyNumberFormat="1" applyFont="1" applyFill="1" applyBorder="1" applyAlignment="1">
      <alignment horizontal="right"/>
    </xf>
    <xf numFmtId="177" fontId="31" fillId="0" borderId="2" xfId="0" applyNumberFormat="1" applyFont="1" applyBorder="1" applyAlignment="1">
      <alignment horizontal="center" vertical="center"/>
    </xf>
    <xf numFmtId="177" fontId="31" fillId="0" borderId="2" xfId="0" applyNumberFormat="1" applyFont="1" applyBorder="1" applyAlignment="1"/>
    <xf numFmtId="177" fontId="28" fillId="0" borderId="0" xfId="1" applyNumberFormat="1" applyFont="1" applyFill="1" applyAlignment="1"/>
    <xf numFmtId="177" fontId="31" fillId="0" borderId="0" xfId="0" applyNumberFormat="1" applyFont="1" applyAlignment="1"/>
    <xf numFmtId="177" fontId="28" fillId="0" borderId="0" xfId="0" applyNumberFormat="1" applyFont="1" applyAlignment="1">
      <alignment horizontal="left"/>
    </xf>
    <xf numFmtId="177" fontId="28" fillId="0" borderId="0" xfId="0" applyNumberFormat="1" applyFont="1" applyAlignment="1">
      <alignment horizontal="right"/>
    </xf>
    <xf numFmtId="177" fontId="28" fillId="0" borderId="137" xfId="0" applyNumberFormat="1" applyFont="1" applyBorder="1" applyAlignment="1">
      <alignment horizontal="right"/>
    </xf>
    <xf numFmtId="177" fontId="28" fillId="0" borderId="17" xfId="0" applyNumberFormat="1" applyFont="1" applyBorder="1" applyAlignment="1">
      <alignment horizontal="right"/>
    </xf>
    <xf numFmtId="177" fontId="31" fillId="0" borderId="19" xfId="0" applyNumberFormat="1" applyFont="1" applyBorder="1" applyAlignment="1">
      <alignment horizontal="center" vertical="center"/>
    </xf>
    <xf numFmtId="177" fontId="31" fillId="0" borderId="27" xfId="0" applyNumberFormat="1" applyFont="1" applyBorder="1" applyAlignment="1">
      <alignment horizontal="center" vertical="center"/>
    </xf>
    <xf numFmtId="177" fontId="31" fillId="0" borderId="19" xfId="0" applyNumberFormat="1" applyFont="1" applyBorder="1" applyAlignment="1"/>
    <xf numFmtId="177" fontId="28" fillId="0" borderId="19" xfId="0" applyNumberFormat="1" applyFont="1" applyBorder="1" applyAlignment="1">
      <alignment horizontal="right"/>
    </xf>
    <xf numFmtId="177" fontId="33" fillId="0" borderId="0" xfId="1" applyNumberFormat="1" applyFont="1" applyFill="1" applyAlignment="1"/>
    <xf numFmtId="177" fontId="33" fillId="0" borderId="17" xfId="0" applyNumberFormat="1" applyFont="1" applyBorder="1" applyAlignment="1"/>
    <xf numFmtId="177" fontId="26" fillId="0" borderId="136" xfId="1" applyNumberFormat="1" applyFont="1" applyFill="1" applyBorder="1" applyAlignment="1">
      <alignment horizontal="right"/>
    </xf>
    <xf numFmtId="177" fontId="26" fillId="0" borderId="137" xfId="1" applyNumberFormat="1" applyFont="1" applyFill="1" applyBorder="1" applyAlignment="1">
      <alignment horizontal="right"/>
    </xf>
    <xf numFmtId="177" fontId="26" fillId="0" borderId="19" xfId="1" applyNumberFormat="1" applyFont="1" applyFill="1" applyBorder="1" applyAlignment="1">
      <alignment horizontal="right"/>
    </xf>
    <xf numFmtId="177" fontId="26" fillId="0" borderId="17" xfId="1" applyNumberFormat="1" applyFont="1" applyFill="1" applyBorder="1" applyAlignment="1">
      <alignment horizontal="right"/>
    </xf>
    <xf numFmtId="177" fontId="33" fillId="0" borderId="2" xfId="0" applyNumberFormat="1" applyFont="1" applyBorder="1" applyAlignment="1"/>
    <xf numFmtId="177" fontId="33" fillId="0" borderId="1" xfId="0" applyNumberFormat="1" applyFont="1" applyBorder="1" applyAlignment="1"/>
    <xf numFmtId="177" fontId="33" fillId="0" borderId="19" xfId="0" applyNumberFormat="1" applyFont="1" applyBorder="1" applyAlignment="1"/>
    <xf numFmtId="177" fontId="28" fillId="0" borderId="2" xfId="0" applyNumberFormat="1" applyFont="1" applyBorder="1" applyAlignment="1"/>
    <xf numFmtId="177" fontId="26" fillId="0" borderId="0" xfId="0" applyNumberFormat="1" applyFont="1" applyAlignment="1"/>
    <xf numFmtId="177" fontId="33" fillId="0" borderId="0" xfId="0" applyNumberFormat="1" applyFont="1" applyAlignment="1"/>
    <xf numFmtId="177" fontId="26" fillId="0" borderId="0" xfId="0" applyNumberFormat="1" applyFont="1" applyAlignment="1">
      <alignment horizontal="right"/>
    </xf>
    <xf numFmtId="177" fontId="26" fillId="0" borderId="2" xfId="1" applyNumberFormat="1" applyFont="1" applyFill="1" applyBorder="1" applyAlignment="1"/>
    <xf numFmtId="177" fontId="26" fillId="0" borderId="136" xfId="1" applyNumberFormat="1" applyFont="1" applyFill="1" applyBorder="1" applyAlignment="1"/>
    <xf numFmtId="177" fontId="26" fillId="0" borderId="19" xfId="1" applyNumberFormat="1" applyFont="1" applyFill="1" applyBorder="1" applyAlignment="1"/>
    <xf numFmtId="177" fontId="26" fillId="0" borderId="3" xfId="1" applyNumberFormat="1" applyFont="1" applyFill="1" applyBorder="1" applyAlignment="1">
      <alignment horizontal="right"/>
    </xf>
    <xf numFmtId="177" fontId="28" fillId="0" borderId="0" xfId="0" applyNumberFormat="1" applyFont="1" applyAlignment="1"/>
    <xf numFmtId="177" fontId="26" fillId="0" borderId="138" xfId="1" applyNumberFormat="1" applyFont="1" applyFill="1" applyBorder="1" applyAlignment="1">
      <alignment horizontal="right"/>
    </xf>
    <xf numFmtId="177" fontId="28" fillId="0" borderId="2" xfId="1" applyNumberFormat="1" applyFont="1" applyFill="1" applyBorder="1" applyAlignment="1">
      <alignment horizontal="right"/>
    </xf>
    <xf numFmtId="177" fontId="28" fillId="0" borderId="3" xfId="1" applyNumberFormat="1" applyFont="1" applyFill="1" applyBorder="1" applyAlignment="1">
      <alignment horizontal="right"/>
    </xf>
    <xf numFmtId="177" fontId="28" fillId="0" borderId="138" xfId="1" applyNumberFormat="1" applyFont="1" applyFill="1" applyBorder="1" applyAlignment="1">
      <alignment horizontal="right"/>
    </xf>
    <xf numFmtId="177" fontId="26" fillId="0" borderId="2" xfId="0" applyNumberFormat="1" applyFont="1" applyBorder="1" applyAlignment="1">
      <alignment horizontal="right"/>
    </xf>
    <xf numFmtId="177" fontId="28" fillId="0" borderId="139" xfId="0" applyNumberFormat="1" applyFont="1" applyBorder="1" applyAlignment="1">
      <alignment horizontal="right"/>
    </xf>
    <xf numFmtId="177" fontId="28" fillId="0" borderId="2" xfId="0" applyNumberFormat="1" applyFont="1" applyBorder="1" applyAlignment="1">
      <alignment horizontal="right"/>
    </xf>
    <xf numFmtId="177" fontId="28" fillId="0" borderId="4" xfId="0" applyNumberFormat="1" applyFont="1" applyBorder="1" applyAlignment="1">
      <alignment horizontal="right"/>
    </xf>
    <xf numFmtId="177" fontId="28" fillId="0" borderId="7" xfId="1" applyNumberFormat="1" applyFont="1" applyFill="1" applyBorder="1" applyAlignment="1">
      <alignment horizontal="right"/>
    </xf>
    <xf numFmtId="177" fontId="28" fillId="0" borderId="0" xfId="1" applyNumberFormat="1" applyFont="1" applyFill="1" applyBorder="1" applyAlignment="1">
      <alignment horizontal="right"/>
    </xf>
    <xf numFmtId="177" fontId="30" fillId="0" borderId="4" xfId="0" applyNumberFormat="1" applyFont="1" applyBorder="1" applyAlignment="1"/>
    <xf numFmtId="177" fontId="28" fillId="0" borderId="140" xfId="1" applyNumberFormat="1" applyFont="1" applyFill="1" applyBorder="1" applyAlignment="1">
      <alignment horizontal="right"/>
    </xf>
    <xf numFmtId="177" fontId="26" fillId="0" borderId="19" xfId="0" applyNumberFormat="1" applyFont="1" applyBorder="1" applyAlignment="1">
      <alignment horizontal="right"/>
    </xf>
    <xf numFmtId="177" fontId="28" fillId="0" borderId="50" xfId="0" applyNumberFormat="1" applyFont="1" applyBorder="1" applyAlignment="1">
      <alignment horizontal="right"/>
    </xf>
    <xf numFmtId="177" fontId="32" fillId="0" borderId="136" xfId="1" applyNumberFormat="1" applyFont="1" applyFill="1" applyBorder="1" applyAlignment="1">
      <alignment horizontal="right"/>
    </xf>
    <xf numFmtId="177" fontId="32" fillId="0" borderId="137" xfId="1" applyNumberFormat="1" applyFont="1" applyFill="1" applyBorder="1" applyAlignment="1">
      <alignment horizontal="right"/>
    </xf>
    <xf numFmtId="177" fontId="32" fillId="0" borderId="3" xfId="1" applyNumberFormat="1" applyFont="1" applyFill="1" applyBorder="1" applyAlignment="1">
      <alignment horizontal="right"/>
    </xf>
    <xf numFmtId="177" fontId="32" fillId="0" borderId="2" xfId="1" applyNumberFormat="1" applyFont="1" applyFill="1" applyBorder="1" applyAlignment="1">
      <alignment horizontal="right"/>
    </xf>
    <xf numFmtId="177" fontId="28" fillId="0" borderId="0" xfId="0" applyNumberFormat="1" applyFont="1" applyAlignment="1">
      <alignment horizontal="center" vertical="center"/>
    </xf>
    <xf numFmtId="177" fontId="26" fillId="0" borderId="2" xfId="1" applyNumberFormat="1" applyFont="1" applyFill="1" applyBorder="1" applyAlignment="1">
      <alignment horizontal="right"/>
    </xf>
    <xf numFmtId="0" fontId="14" fillId="0" borderId="0" xfId="0" applyFont="1">
      <alignment vertical="center"/>
    </xf>
    <xf numFmtId="0" fontId="41" fillId="0" borderId="0" xfId="0" applyFont="1">
      <alignment vertical="center"/>
    </xf>
    <xf numFmtId="0" fontId="41" fillId="0" borderId="0" xfId="0" applyFont="1" applyAlignment="1">
      <alignment vertical="center" shrinkToFit="1"/>
    </xf>
    <xf numFmtId="0" fontId="9" fillId="0" borderId="80" xfId="0" applyFont="1" applyBorder="1">
      <alignment vertical="center"/>
    </xf>
    <xf numFmtId="176" fontId="20" fillId="5" borderId="62" xfId="0" applyNumberFormat="1" applyFont="1" applyFill="1" applyBorder="1" applyAlignment="1">
      <alignment vertical="center" shrinkToFit="1"/>
    </xf>
    <xf numFmtId="0" fontId="22" fillId="0" borderId="127" xfId="0" applyFont="1" applyBorder="1" applyAlignment="1">
      <alignment horizontal="right" vertical="center" textRotation="255"/>
    </xf>
    <xf numFmtId="176" fontId="20" fillId="5" borderId="58" xfId="0" applyNumberFormat="1" applyFont="1" applyFill="1" applyBorder="1" applyAlignment="1">
      <alignment vertical="center" shrinkToFit="1"/>
    </xf>
    <xf numFmtId="176" fontId="9" fillId="0" borderId="49" xfId="0" applyNumberFormat="1" applyFont="1" applyBorder="1" applyAlignment="1">
      <alignment horizontal="center" vertical="center" shrinkToFit="1"/>
    </xf>
    <xf numFmtId="177" fontId="22" fillId="7" borderId="100" xfId="0" applyNumberFormat="1" applyFont="1" applyFill="1" applyBorder="1" applyAlignment="1">
      <alignment horizontal="right" vertical="center" shrinkToFit="1"/>
    </xf>
    <xf numFmtId="177" fontId="22" fillId="7" borderId="156" xfId="0" applyNumberFormat="1" applyFont="1" applyFill="1" applyBorder="1" applyAlignment="1">
      <alignment horizontal="right" vertical="center" shrinkToFit="1"/>
    </xf>
    <xf numFmtId="177" fontId="22" fillId="7" borderId="101" xfId="0" applyNumberFormat="1" applyFont="1" applyFill="1" applyBorder="1" applyAlignment="1">
      <alignment horizontal="right" vertical="center" shrinkToFit="1"/>
    </xf>
    <xf numFmtId="178" fontId="9" fillId="0" borderId="0" xfId="0" applyNumberFormat="1" applyFont="1" applyAlignment="1">
      <alignment horizontal="center" vertical="center"/>
    </xf>
    <xf numFmtId="178" fontId="20" fillId="0" borderId="0" xfId="0" applyNumberFormat="1" applyFont="1" applyAlignment="1">
      <alignment horizontal="center" vertical="center" shrinkToFit="1"/>
    </xf>
    <xf numFmtId="178" fontId="22" fillId="0" borderId="30" xfId="0" applyNumberFormat="1" applyFont="1" applyBorder="1" applyAlignment="1">
      <alignment horizontal="right" vertical="center" shrinkToFit="1"/>
    </xf>
    <xf numFmtId="178" fontId="22" fillId="0" borderId="83" xfId="0" applyNumberFormat="1" applyFont="1" applyBorder="1" applyAlignment="1">
      <alignment horizontal="right" vertical="center" shrinkToFit="1"/>
    </xf>
    <xf numFmtId="178" fontId="22" fillId="0" borderId="89" xfId="0" applyNumberFormat="1" applyFont="1" applyBorder="1" applyAlignment="1">
      <alignment horizontal="right" vertical="center" shrinkToFit="1"/>
    </xf>
    <xf numFmtId="178" fontId="22" fillId="0" borderId="110" xfId="0" applyNumberFormat="1" applyFont="1" applyBorder="1" applyAlignment="1">
      <alignment horizontal="right" vertical="center" shrinkToFit="1"/>
    </xf>
    <xf numFmtId="178" fontId="22" fillId="0" borderId="83" xfId="0" applyNumberFormat="1" applyFont="1" applyBorder="1" applyAlignment="1">
      <alignment vertical="center" shrinkToFit="1"/>
    </xf>
    <xf numFmtId="178" fontId="22" fillId="0" borderId="102" xfId="0" applyNumberFormat="1" applyFont="1" applyBorder="1" applyAlignment="1">
      <alignment vertical="center" shrinkToFit="1"/>
    </xf>
    <xf numFmtId="178" fontId="22" fillId="0" borderId="0" xfId="0" applyNumberFormat="1" applyFont="1" applyAlignment="1">
      <alignment horizontal="center" vertical="center"/>
    </xf>
    <xf numFmtId="178" fontId="9" fillId="0" borderId="0" xfId="0" applyNumberFormat="1" applyFont="1" applyAlignment="1">
      <alignment horizontal="center" vertical="center" shrinkToFit="1"/>
    </xf>
    <xf numFmtId="178" fontId="22" fillId="0" borderId="102" xfId="0" applyNumberFormat="1" applyFont="1" applyBorder="1" applyAlignment="1">
      <alignment horizontal="right" vertical="center" shrinkToFit="1"/>
    </xf>
    <xf numFmtId="176" fontId="9" fillId="7" borderId="162" xfId="0" applyNumberFormat="1" applyFont="1" applyFill="1" applyBorder="1" applyAlignment="1">
      <alignment vertical="center" shrinkToFit="1"/>
    </xf>
    <xf numFmtId="0" fontId="22" fillId="0" borderId="55" xfId="0" applyFont="1" applyBorder="1" applyAlignment="1">
      <alignment vertical="center" textRotation="255"/>
    </xf>
    <xf numFmtId="178" fontId="22" fillId="0" borderId="12" xfId="0" applyNumberFormat="1" applyFont="1" applyBorder="1" applyAlignment="1">
      <alignment horizontal="center" vertical="center" wrapText="1"/>
    </xf>
    <xf numFmtId="0" fontId="22" fillId="0" borderId="30" xfId="0" applyFont="1" applyBorder="1" applyAlignment="1">
      <alignment horizontal="center" vertical="center"/>
    </xf>
    <xf numFmtId="0" fontId="22" fillId="0" borderId="30" xfId="0" applyFont="1" applyBorder="1" applyAlignment="1">
      <alignment horizontal="right" vertical="center" wrapText="1"/>
    </xf>
    <xf numFmtId="0" fontId="22" fillId="0" borderId="29" xfId="0" applyFont="1" applyBorder="1" applyAlignment="1">
      <alignment horizontal="center" vertical="center" wrapText="1"/>
    </xf>
    <xf numFmtId="0" fontId="22" fillId="0" borderId="29" xfId="0" applyFont="1" applyBorder="1" applyAlignment="1">
      <alignment horizontal="right" vertical="center"/>
    </xf>
    <xf numFmtId="0" fontId="22" fillId="0" borderId="6" xfId="0" applyFont="1" applyBorder="1" applyAlignment="1">
      <alignment vertical="center" textRotation="255"/>
    </xf>
    <xf numFmtId="178" fontId="22" fillId="0" borderId="13" xfId="0" applyNumberFormat="1" applyFont="1" applyBorder="1" applyAlignment="1">
      <alignment horizontal="center" vertical="center" wrapText="1"/>
    </xf>
    <xf numFmtId="0" fontId="22" fillId="0" borderId="7" xfId="0" applyFont="1" applyBorder="1">
      <alignment vertical="center"/>
    </xf>
    <xf numFmtId="0" fontId="22" fillId="0" borderId="11" xfId="0" applyFont="1" applyBorder="1" applyAlignment="1">
      <alignment horizontal="center" vertical="center"/>
    </xf>
    <xf numFmtId="0" fontId="22" fillId="0" borderId="7" xfId="0" applyFont="1" applyBorder="1" applyAlignment="1">
      <alignment horizontal="center" vertical="center"/>
    </xf>
    <xf numFmtId="0" fontId="22" fillId="0" borderId="17"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6" xfId="0" applyFont="1" applyBorder="1" applyAlignment="1">
      <alignment horizontal="center" vertical="center" wrapText="1"/>
    </xf>
    <xf numFmtId="0" fontId="41" fillId="0" borderId="1" xfId="0" applyFont="1" applyBorder="1" applyAlignment="1">
      <alignment horizontal="center" vertical="center" shrinkToFit="1"/>
    </xf>
    <xf numFmtId="0" fontId="41" fillId="0" borderId="6" xfId="0" applyFont="1" applyBorder="1" applyAlignment="1">
      <alignment horizontal="center" vertical="center" shrinkToFit="1"/>
    </xf>
    <xf numFmtId="0" fontId="41" fillId="0" borderId="17" xfId="0" applyFont="1" applyBorder="1" applyAlignment="1">
      <alignment horizontal="center" vertical="center" shrinkToFit="1"/>
    </xf>
    <xf numFmtId="0" fontId="41" fillId="0" borderId="24" xfId="0" applyFont="1" applyBorder="1" applyAlignment="1">
      <alignment horizontal="center" vertical="center" shrinkToFit="1"/>
    </xf>
    <xf numFmtId="0" fontId="41" fillId="0" borderId="15" xfId="0" applyFont="1" applyBorder="1" applyAlignment="1">
      <alignment horizontal="center" vertical="center" shrinkToFit="1"/>
    </xf>
    <xf numFmtId="0" fontId="41" fillId="0" borderId="18" xfId="0" applyFont="1" applyBorder="1" applyAlignment="1">
      <alignment horizontal="center" vertical="center" wrapText="1"/>
    </xf>
    <xf numFmtId="0" fontId="41" fillId="0" borderId="51" xfId="0" applyFont="1" applyBorder="1" applyAlignment="1">
      <alignment horizontal="center" vertical="center" wrapText="1"/>
    </xf>
    <xf numFmtId="0" fontId="41" fillId="0" borderId="52"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53" xfId="0" applyFont="1" applyBorder="1" applyAlignment="1">
      <alignment horizontal="center" vertical="center" wrapText="1"/>
    </xf>
    <xf numFmtId="0" fontId="41" fillId="0" borderId="35" xfId="0" applyFont="1" applyBorder="1" applyAlignment="1">
      <alignment horizontal="center" vertical="center" wrapText="1"/>
    </xf>
    <xf numFmtId="0" fontId="22" fillId="0" borderId="14" xfId="0" applyFont="1" applyBorder="1" applyAlignment="1">
      <alignment horizontal="center" vertical="center"/>
    </xf>
    <xf numFmtId="0" fontId="22" fillId="0" borderId="36" xfId="0" applyFont="1" applyBorder="1" applyAlignment="1">
      <alignment horizontal="center" vertical="center"/>
    </xf>
    <xf numFmtId="0" fontId="22" fillId="0" borderId="125" xfId="0" applyFont="1" applyBorder="1" applyAlignment="1">
      <alignment vertical="center" textRotation="255"/>
    </xf>
    <xf numFmtId="178" fontId="22" fillId="0" borderId="101" xfId="0" applyNumberFormat="1" applyFont="1" applyBorder="1" applyAlignment="1">
      <alignment horizontal="center" vertical="center" wrapText="1"/>
    </xf>
    <xf numFmtId="0" fontId="22" fillId="0" borderId="127" xfId="0" applyFont="1" applyBorder="1" applyAlignment="1">
      <alignment horizontal="right" vertical="center"/>
    </xf>
    <xf numFmtId="0" fontId="22" fillId="0" borderId="124" xfId="0" applyFont="1" applyBorder="1" applyAlignment="1">
      <alignment horizontal="right" vertical="center" textRotation="255"/>
    </xf>
    <xf numFmtId="0" fontId="22" fillId="0" borderId="124" xfId="0" applyFont="1" applyBorder="1" applyAlignment="1">
      <alignment horizontal="right" vertical="center"/>
    </xf>
    <xf numFmtId="0" fontId="22" fillId="0" borderId="125" xfId="0" applyFont="1" applyBorder="1" applyAlignment="1">
      <alignment horizontal="right" vertical="center"/>
    </xf>
    <xf numFmtId="0" fontId="22" fillId="0" borderId="126" xfId="0" applyFont="1" applyBorder="1" applyAlignment="1">
      <alignment horizontal="right" vertical="center"/>
    </xf>
    <xf numFmtId="0" fontId="22" fillId="0" borderId="123" xfId="0" applyFont="1" applyBorder="1" applyAlignment="1">
      <alignment horizontal="right" vertical="center" shrinkToFit="1"/>
    </xf>
    <xf numFmtId="0" fontId="22" fillId="0" borderId="123" xfId="0" applyFont="1" applyBorder="1" applyAlignment="1">
      <alignment horizontal="right" vertical="center"/>
    </xf>
    <xf numFmtId="0" fontId="22" fillId="0" borderId="101" xfId="0" applyFont="1" applyBorder="1" applyAlignment="1">
      <alignment horizontal="right" vertical="center"/>
    </xf>
    <xf numFmtId="0" fontId="22" fillId="0" borderId="157" xfId="0" applyFont="1" applyBorder="1" applyAlignment="1">
      <alignment horizontal="right" vertical="center"/>
    </xf>
    <xf numFmtId="0" fontId="22" fillId="0" borderId="133" xfId="0" applyFont="1" applyBorder="1" applyAlignment="1">
      <alignment horizontal="right" vertical="center"/>
    </xf>
    <xf numFmtId="0" fontId="22" fillId="0" borderId="128" xfId="0" applyFont="1" applyBorder="1" applyAlignment="1">
      <alignment horizontal="right" vertical="center"/>
    </xf>
    <xf numFmtId="0" fontId="22" fillId="0" borderId="158" xfId="0" applyFont="1" applyBorder="1" applyAlignment="1">
      <alignment horizontal="right" vertical="center"/>
    </xf>
    <xf numFmtId="0" fontId="22" fillId="0" borderId="102" xfId="0" applyFont="1" applyBorder="1" applyAlignment="1">
      <alignment horizontal="right" vertical="center"/>
    </xf>
    <xf numFmtId="177" fontId="22" fillId="7" borderId="30" xfId="0" applyNumberFormat="1" applyFont="1" applyFill="1" applyBorder="1" applyAlignment="1">
      <alignment horizontal="right" vertical="center" shrinkToFit="1"/>
    </xf>
    <xf numFmtId="177" fontId="22" fillId="7" borderId="89" xfId="0" applyNumberFormat="1" applyFont="1" applyFill="1" applyBorder="1" applyAlignment="1">
      <alignment horizontal="right" vertical="center" shrinkToFit="1"/>
    </xf>
    <xf numFmtId="177" fontId="22" fillId="7" borderId="110" xfId="0" applyNumberFormat="1" applyFont="1" applyFill="1" applyBorder="1" applyAlignment="1">
      <alignment horizontal="right" vertical="center" shrinkToFit="1"/>
    </xf>
    <xf numFmtId="176" fontId="22" fillId="7" borderId="61" xfId="0" applyNumberFormat="1" applyFont="1" applyFill="1" applyBorder="1" applyAlignment="1">
      <alignment vertical="center" shrinkToFit="1"/>
    </xf>
    <xf numFmtId="0" fontId="22" fillId="0" borderId="24" xfId="0" applyFont="1" applyBorder="1" applyAlignment="1">
      <alignment horizontal="center" vertical="center"/>
    </xf>
    <xf numFmtId="0" fontId="22" fillId="0" borderId="34" xfId="0" applyFont="1" applyBorder="1">
      <alignment vertical="center"/>
    </xf>
    <xf numFmtId="0" fontId="41" fillId="0" borderId="34" xfId="0" applyFont="1" applyBorder="1" applyAlignment="1">
      <alignment horizontal="center" vertical="center" wrapText="1"/>
    </xf>
    <xf numFmtId="38" fontId="9" fillId="7" borderId="162" xfId="1" applyFont="1" applyFill="1" applyBorder="1" applyAlignment="1">
      <alignment vertical="center" shrinkToFit="1"/>
    </xf>
    <xf numFmtId="177" fontId="22" fillId="7" borderId="166" xfId="0" applyNumberFormat="1" applyFont="1" applyFill="1" applyBorder="1" applyAlignment="1">
      <alignment horizontal="right" vertical="center" shrinkToFit="1"/>
    </xf>
    <xf numFmtId="177" fontId="22" fillId="7" borderId="157" xfId="0" applyNumberFormat="1" applyFont="1" applyFill="1" applyBorder="1" applyAlignment="1">
      <alignment horizontal="right" vertical="center" shrinkToFit="1"/>
    </xf>
    <xf numFmtId="0" fontId="9" fillId="7" borderId="92" xfId="0" applyFont="1" applyFill="1" applyBorder="1" applyAlignment="1">
      <alignment horizontal="center" vertical="center"/>
    </xf>
    <xf numFmtId="0" fontId="9" fillId="7" borderId="93" xfId="0" applyFont="1" applyFill="1" applyBorder="1" applyAlignment="1">
      <alignment horizontal="center" vertical="center"/>
    </xf>
    <xf numFmtId="0" fontId="9" fillId="0" borderId="92" xfId="0" applyFont="1" applyBorder="1" applyAlignment="1">
      <alignment horizontal="center" vertical="center"/>
    </xf>
    <xf numFmtId="0" fontId="9" fillId="0" borderId="82" xfId="0" applyFont="1" applyBorder="1" applyAlignment="1">
      <alignment horizontal="center" vertical="center"/>
    </xf>
    <xf numFmtId="177" fontId="22" fillId="7" borderId="167" xfId="1" applyNumberFormat="1" applyFont="1" applyFill="1" applyBorder="1" applyAlignment="1">
      <alignment horizontal="right" vertical="center" shrinkToFit="1"/>
    </xf>
    <xf numFmtId="177" fontId="22" fillId="7" borderId="168" xfId="1" applyNumberFormat="1" applyFont="1" applyFill="1" applyBorder="1" applyAlignment="1">
      <alignment horizontal="right" vertical="center" shrinkToFit="1"/>
    </xf>
    <xf numFmtId="177" fontId="22" fillId="7" borderId="169" xfId="1" applyNumberFormat="1" applyFont="1" applyFill="1" applyBorder="1" applyAlignment="1">
      <alignment horizontal="right" vertical="center" shrinkToFit="1"/>
    </xf>
    <xf numFmtId="177" fontId="22" fillId="7" borderId="170" xfId="0" applyNumberFormat="1" applyFont="1" applyFill="1" applyBorder="1" applyAlignment="1">
      <alignment horizontal="right" vertical="center" shrinkToFit="1"/>
    </xf>
    <xf numFmtId="177" fontId="22" fillId="7" borderId="171" xfId="0" applyNumberFormat="1" applyFont="1" applyFill="1" applyBorder="1" applyAlignment="1">
      <alignment horizontal="right" vertical="center" shrinkToFit="1"/>
    </xf>
    <xf numFmtId="0" fontId="41" fillId="0" borderId="172" xfId="0" applyFont="1" applyBorder="1" applyAlignment="1">
      <alignment horizontal="center" vertical="center" wrapText="1"/>
    </xf>
    <xf numFmtId="0" fontId="22" fillId="0" borderId="173" xfId="0" applyFont="1" applyBorder="1" applyAlignment="1">
      <alignment horizontal="right" vertical="center"/>
    </xf>
    <xf numFmtId="38" fontId="9" fillId="7" borderId="174" xfId="1" applyFont="1" applyFill="1" applyBorder="1" applyAlignment="1">
      <alignment vertical="center" shrinkToFit="1"/>
    </xf>
    <xf numFmtId="177" fontId="22" fillId="7" borderId="177" xfId="1" applyNumberFormat="1" applyFont="1" applyFill="1" applyBorder="1" applyAlignment="1">
      <alignment horizontal="right" vertical="center" shrinkToFit="1"/>
    </xf>
    <xf numFmtId="177" fontId="22" fillId="7" borderId="176" xfId="1" applyNumberFormat="1" applyFont="1" applyFill="1" applyBorder="1" applyAlignment="1">
      <alignment horizontal="right" vertical="center" shrinkToFit="1"/>
    </xf>
    <xf numFmtId="177" fontId="22" fillId="7" borderId="178" xfId="1" applyNumberFormat="1" applyFont="1" applyFill="1" applyBorder="1" applyAlignment="1">
      <alignment horizontal="right" vertical="center" shrinkToFit="1"/>
    </xf>
    <xf numFmtId="177" fontId="22" fillId="7" borderId="179" xfId="0" applyNumberFormat="1" applyFont="1" applyFill="1" applyBorder="1" applyAlignment="1">
      <alignment horizontal="right" vertical="center" shrinkToFit="1"/>
    </xf>
    <xf numFmtId="177" fontId="22" fillId="7" borderId="173" xfId="0" applyNumberFormat="1" applyFont="1" applyFill="1" applyBorder="1" applyAlignment="1">
      <alignment horizontal="right" vertical="center" shrinkToFit="1"/>
    </xf>
    <xf numFmtId="0" fontId="41" fillId="0" borderId="180" xfId="0" applyFont="1" applyBorder="1" applyAlignment="1">
      <alignment horizontal="center" vertical="center" wrapText="1"/>
    </xf>
    <xf numFmtId="0" fontId="22" fillId="0" borderId="171" xfId="0" applyFont="1" applyBorder="1" applyAlignment="1">
      <alignment horizontal="right" vertical="center"/>
    </xf>
    <xf numFmtId="38" fontId="9" fillId="7" borderId="181" xfId="1" applyFont="1" applyFill="1" applyBorder="1" applyAlignment="1">
      <alignment vertical="center" shrinkToFit="1"/>
    </xf>
    <xf numFmtId="0" fontId="15" fillId="0" borderId="19" xfId="0" applyFont="1" applyBorder="1" applyAlignment="1">
      <alignment vertical="center" shrinkToFit="1"/>
    </xf>
    <xf numFmtId="0" fontId="15" fillId="0" borderId="19" xfId="0" applyFont="1" applyBorder="1">
      <alignment vertical="center"/>
    </xf>
    <xf numFmtId="176" fontId="15" fillId="0" borderId="19" xfId="0" applyNumberFormat="1" applyFont="1" applyBorder="1">
      <alignment vertical="center"/>
    </xf>
    <xf numFmtId="0" fontId="45" fillId="0" borderId="101" xfId="0" applyFont="1" applyBorder="1" applyAlignment="1">
      <alignment horizontal="center" vertical="center"/>
    </xf>
    <xf numFmtId="0" fontId="0" fillId="0" borderId="183" xfId="0" applyBorder="1" applyAlignment="1">
      <alignment horizontal="center" vertical="center"/>
    </xf>
    <xf numFmtId="0" fontId="15" fillId="0" borderId="0" xfId="0" applyFont="1" applyAlignment="1">
      <alignment vertical="center" shrinkToFit="1"/>
    </xf>
    <xf numFmtId="0" fontId="46" fillId="5" borderId="59" xfId="0" applyFont="1" applyFill="1" applyBorder="1" applyAlignment="1">
      <alignment vertical="center" shrinkToFit="1"/>
    </xf>
    <xf numFmtId="0" fontId="46" fillId="5" borderId="63" xfId="0" applyFont="1" applyFill="1" applyBorder="1" applyAlignment="1">
      <alignment vertical="center" shrinkToFit="1"/>
    </xf>
    <xf numFmtId="0" fontId="12"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wrapText="1"/>
    </xf>
    <xf numFmtId="0" fontId="9" fillId="0" borderId="32" xfId="0" applyFont="1" applyBorder="1" applyAlignment="1">
      <alignment horizontal="center" vertical="center" wrapText="1"/>
    </xf>
    <xf numFmtId="178" fontId="9" fillId="0" borderId="13" xfId="0" applyNumberFormat="1" applyFont="1" applyBorder="1" applyAlignment="1">
      <alignment horizontal="center" vertical="center" wrapText="1"/>
    </xf>
    <xf numFmtId="178" fontId="13" fillId="0" borderId="21" xfId="0" applyNumberFormat="1" applyFont="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20" fillId="0" borderId="5" xfId="0" applyFont="1" applyBorder="1" applyAlignment="1">
      <alignment horizontal="center" vertical="center" wrapText="1"/>
    </xf>
    <xf numFmtId="0" fontId="9" fillId="0" borderId="8" xfId="0" applyFont="1" applyBorder="1" applyAlignment="1">
      <alignment horizontal="right" vertical="center"/>
    </xf>
    <xf numFmtId="0" fontId="9" fillId="0" borderId="8" xfId="0" applyFont="1" applyBorder="1" applyAlignment="1">
      <alignment horizontal="center" vertical="center" textRotation="255"/>
    </xf>
    <xf numFmtId="0" fontId="9" fillId="0" borderId="8" xfId="0" applyFont="1" applyBorder="1" applyAlignment="1">
      <alignment horizontal="right" vertical="center" textRotation="255"/>
    </xf>
    <xf numFmtId="0" fontId="9" fillId="0" borderId="1" xfId="0" applyFont="1" applyBorder="1" applyAlignment="1">
      <alignment horizontal="right" vertical="center"/>
    </xf>
    <xf numFmtId="0" fontId="9" fillId="0" borderId="6" xfId="0" applyFont="1" applyBorder="1" applyAlignment="1">
      <alignment horizontal="right" vertical="center"/>
    </xf>
    <xf numFmtId="0" fontId="9" fillId="0" borderId="21" xfId="0" applyFont="1" applyBorder="1" applyAlignment="1">
      <alignment horizontal="right" vertical="center"/>
    </xf>
    <xf numFmtId="0" fontId="20" fillId="0" borderId="13" xfId="0" applyFont="1" applyBorder="1" applyAlignment="1">
      <alignment horizontal="center" vertical="center" wrapText="1"/>
    </xf>
    <xf numFmtId="0" fontId="9" fillId="0" borderId="1" xfId="0" applyFont="1" applyBorder="1" applyAlignment="1">
      <alignment horizontal="right" vertical="center" textRotation="255"/>
    </xf>
    <xf numFmtId="0" fontId="9" fillId="0" borderId="5" xfId="0" applyFont="1" applyBorder="1" applyAlignment="1">
      <alignment horizontal="center" vertical="center" textRotation="255"/>
    </xf>
    <xf numFmtId="0" fontId="22" fillId="0" borderId="8" xfId="0" applyFont="1" applyBorder="1" applyAlignment="1">
      <alignment horizontal="right" vertical="center" textRotation="255"/>
    </xf>
    <xf numFmtId="0" fontId="9" fillId="0" borderId="13" xfId="0" applyFont="1" applyBorder="1" applyAlignment="1">
      <alignment horizontal="center" vertical="center" textRotation="255"/>
    </xf>
    <xf numFmtId="0" fontId="9" fillId="0" borderId="0" xfId="0" applyFont="1" applyAlignment="1">
      <alignment horizontal="right" vertical="center" textRotation="255"/>
    </xf>
    <xf numFmtId="0" fontId="9" fillId="0" borderId="5" xfId="0" applyFont="1" applyBorder="1" applyAlignment="1">
      <alignment horizontal="right" vertical="center" shrinkToFit="1"/>
    </xf>
    <xf numFmtId="0" fontId="9" fillId="0" borderId="13" xfId="0" applyFont="1" applyBorder="1" applyAlignment="1">
      <alignment horizontal="right" vertical="center"/>
    </xf>
    <xf numFmtId="0" fontId="9" fillId="0" borderId="32" xfId="0" applyFont="1" applyBorder="1" applyAlignment="1">
      <alignment horizontal="right" vertical="center"/>
    </xf>
    <xf numFmtId="0" fontId="9" fillId="0" borderId="121" xfId="0" applyFont="1" applyBorder="1" applyAlignment="1">
      <alignment horizontal="right" vertical="center"/>
    </xf>
    <xf numFmtId="0" fontId="9" fillId="0" borderId="177" xfId="0" applyFont="1" applyBorder="1" applyAlignment="1">
      <alignment horizontal="right" vertical="center"/>
    </xf>
    <xf numFmtId="0" fontId="9" fillId="0" borderId="43" xfId="0" applyFont="1" applyBorder="1" applyAlignment="1">
      <alignment horizontal="right" vertical="center"/>
    </xf>
    <xf numFmtId="0" fontId="9" fillId="0" borderId="31" xfId="0" applyFont="1" applyBorder="1" applyAlignment="1">
      <alignment horizontal="right" vertical="center"/>
    </xf>
    <xf numFmtId="0" fontId="9" fillId="0" borderId="30" xfId="0" applyFont="1" applyBorder="1" applyAlignment="1">
      <alignment horizontal="right" vertical="center"/>
    </xf>
    <xf numFmtId="0" fontId="9" fillId="0" borderId="119" xfId="0" applyFont="1" applyBorder="1" applyAlignment="1">
      <alignment horizontal="right" vertical="center"/>
    </xf>
    <xf numFmtId="0" fontId="9" fillId="0" borderId="12" xfId="0" applyFont="1" applyBorder="1" applyAlignment="1">
      <alignment horizontal="right" vertical="center"/>
    </xf>
    <xf numFmtId="0" fontId="9" fillId="0" borderId="167" xfId="0" applyFont="1" applyBorder="1" applyAlignment="1">
      <alignment horizontal="right" vertical="center"/>
    </xf>
    <xf numFmtId="0" fontId="9" fillId="0" borderId="184" xfId="0" applyFont="1" applyBorder="1" applyAlignment="1">
      <alignment horizontal="right" vertical="center"/>
    </xf>
    <xf numFmtId="0" fontId="9" fillId="4" borderId="62" xfId="0" applyFont="1" applyFill="1" applyBorder="1" applyAlignment="1">
      <alignment vertical="center" shrinkToFit="1"/>
    </xf>
    <xf numFmtId="0" fontId="46" fillId="5" borderId="57" xfId="0" applyFont="1" applyFill="1" applyBorder="1" applyAlignment="1">
      <alignment vertical="center" shrinkToFit="1"/>
    </xf>
    <xf numFmtId="176" fontId="9" fillId="7" borderId="57" xfId="0" applyNumberFormat="1" applyFont="1" applyFill="1" applyBorder="1" applyAlignment="1">
      <alignment horizontal="center" vertical="center" shrinkToFit="1"/>
    </xf>
    <xf numFmtId="38" fontId="9" fillId="7" borderId="57" xfId="1" applyFont="1" applyFill="1" applyBorder="1" applyAlignment="1">
      <alignment vertical="center" shrinkToFit="1"/>
    </xf>
    <xf numFmtId="0" fontId="2" fillId="0" borderId="0" xfId="0" applyFont="1" applyAlignment="1">
      <alignment horizontal="center" vertical="center"/>
    </xf>
    <xf numFmtId="0" fontId="22" fillId="0" borderId="0" xfId="0" applyFont="1" applyAlignment="1">
      <alignment horizontal="right" vertical="center" shrinkToFit="1"/>
    </xf>
    <xf numFmtId="0" fontId="9" fillId="4" borderId="58" xfId="0" applyFont="1" applyFill="1" applyBorder="1" applyAlignment="1">
      <alignment vertical="center" shrinkToFit="1"/>
    </xf>
    <xf numFmtId="0" fontId="9" fillId="0" borderId="120" xfId="0" applyFont="1" applyBorder="1" applyAlignment="1">
      <alignment horizontal="center" vertical="center" wrapText="1"/>
    </xf>
    <xf numFmtId="176" fontId="20" fillId="5" borderId="59" xfId="0" applyNumberFormat="1" applyFont="1" applyFill="1" applyBorder="1" applyAlignment="1">
      <alignment horizontal="right" vertical="center" shrinkToFit="1"/>
    </xf>
    <xf numFmtId="0" fontId="22" fillId="5" borderId="0" xfId="0" applyFont="1" applyFill="1">
      <alignment vertical="center"/>
    </xf>
    <xf numFmtId="0" fontId="27" fillId="0" borderId="1" xfId="0" applyFont="1" applyBorder="1" applyAlignment="1">
      <alignment horizontal="center" vertical="center" textRotation="255"/>
    </xf>
    <xf numFmtId="0" fontId="9" fillId="0" borderId="21" xfId="0" applyFont="1" applyBorder="1" applyAlignment="1">
      <alignment horizontal="center" vertical="center"/>
    </xf>
    <xf numFmtId="0" fontId="9" fillId="0" borderId="6" xfId="0" applyFont="1" applyBorder="1" applyAlignment="1">
      <alignment vertical="center" textRotation="255"/>
    </xf>
    <xf numFmtId="0" fontId="9" fillId="0" borderId="54" xfId="0" applyFont="1" applyBorder="1" applyAlignment="1">
      <alignment horizontal="center" vertical="center"/>
    </xf>
    <xf numFmtId="0" fontId="9" fillId="4" borderId="58" xfId="0" applyFont="1" applyFill="1" applyBorder="1" applyAlignment="1">
      <alignment horizontal="center" vertical="center"/>
    </xf>
    <xf numFmtId="0" fontId="9" fillId="4" borderId="59" xfId="0" applyFont="1" applyFill="1" applyBorder="1" applyAlignment="1">
      <alignment horizontal="center" vertical="center"/>
    </xf>
    <xf numFmtId="0" fontId="9" fillId="7" borderId="44" xfId="0" applyFont="1" applyFill="1" applyBorder="1" applyAlignment="1">
      <alignment horizontal="center" vertical="center"/>
    </xf>
    <xf numFmtId="0" fontId="9" fillId="7" borderId="67" xfId="0" applyFont="1" applyFill="1" applyBorder="1" applyAlignment="1">
      <alignment horizontal="center" vertical="center"/>
    </xf>
    <xf numFmtId="0" fontId="9" fillId="0" borderId="44" xfId="0" applyFont="1" applyBorder="1" applyAlignment="1">
      <alignment horizontal="center" vertical="center"/>
    </xf>
    <xf numFmtId="0" fontId="9" fillId="0" borderId="48" xfId="0" applyFont="1" applyBorder="1" applyAlignment="1">
      <alignment horizontal="center" vertical="center"/>
    </xf>
    <xf numFmtId="0" fontId="27" fillId="0" borderId="15" xfId="0" applyFont="1" applyBorder="1" applyAlignment="1">
      <alignment horizontal="center" vertical="center"/>
    </xf>
    <xf numFmtId="0" fontId="27" fillId="0" borderId="1" xfId="0" applyFont="1" applyBorder="1" applyAlignment="1">
      <alignment horizontal="right"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1" xfId="0" applyFont="1" applyBorder="1" applyAlignment="1">
      <alignment horizontal="right" vertical="center"/>
    </xf>
    <xf numFmtId="0" fontId="19" fillId="0" borderId="0" xfId="0" applyFont="1" applyAlignment="1">
      <alignment horizontal="center" vertical="center"/>
    </xf>
    <xf numFmtId="0" fontId="18" fillId="10" borderId="71" xfId="0" applyFont="1" applyFill="1" applyBorder="1" applyAlignment="1">
      <alignment horizontal="center" vertical="center"/>
    </xf>
    <xf numFmtId="0" fontId="23" fillId="9" borderId="99" xfId="0" applyFont="1" applyFill="1" applyBorder="1" applyAlignment="1">
      <alignment horizontal="center" vertical="center"/>
    </xf>
    <xf numFmtId="0" fontId="9" fillId="4" borderId="60" xfId="0" applyFont="1" applyFill="1" applyBorder="1" applyAlignment="1">
      <alignment horizontal="center" vertical="center" shrinkToFit="1"/>
    </xf>
    <xf numFmtId="0" fontId="18" fillId="10" borderId="98" xfId="0" applyFont="1" applyFill="1" applyBorder="1" applyAlignment="1">
      <alignment horizontal="center" vertical="center"/>
    </xf>
    <xf numFmtId="0" fontId="27" fillId="3" borderId="1" xfId="0" applyFont="1" applyFill="1" applyBorder="1" applyAlignment="1">
      <alignment horizontal="center" vertical="center"/>
    </xf>
    <xf numFmtId="0" fontId="28" fillId="3" borderId="19" xfId="0" applyFont="1" applyFill="1" applyBorder="1" applyAlignment="1">
      <alignment horizontal="center" vertical="center"/>
    </xf>
    <xf numFmtId="177" fontId="9" fillId="3" borderId="19" xfId="1" applyNumberFormat="1" applyFont="1" applyFill="1" applyBorder="1">
      <alignment vertical="center"/>
    </xf>
    <xf numFmtId="177" fontId="9" fillId="3" borderId="2" xfId="1" applyNumberFormat="1" applyFont="1" applyFill="1" applyBorder="1">
      <alignment vertical="center"/>
    </xf>
    <xf numFmtId="177" fontId="9" fillId="3" borderId="19" xfId="0" applyNumberFormat="1" applyFont="1" applyFill="1" applyBorder="1">
      <alignment vertical="center"/>
    </xf>
    <xf numFmtId="177" fontId="9" fillId="0" borderId="48" xfId="0" applyNumberFormat="1" applyFont="1" applyBorder="1">
      <alignment vertical="center"/>
    </xf>
    <xf numFmtId="177" fontId="9" fillId="9" borderId="2" xfId="0" applyNumberFormat="1" applyFont="1" applyFill="1" applyBorder="1">
      <alignment vertical="center"/>
    </xf>
    <xf numFmtId="176" fontId="46" fillId="5" borderId="58" xfId="0" applyNumberFormat="1" applyFont="1" applyFill="1" applyBorder="1" applyAlignment="1">
      <alignment vertical="center" shrinkToFit="1"/>
    </xf>
    <xf numFmtId="179" fontId="18" fillId="10" borderId="54" xfId="0" applyNumberFormat="1" applyFont="1" applyFill="1" applyBorder="1" applyAlignment="1">
      <alignment horizontal="center" vertical="center"/>
    </xf>
    <xf numFmtId="183" fontId="9" fillId="7" borderId="59" xfId="0" applyNumberFormat="1" applyFont="1" applyFill="1" applyBorder="1" applyAlignment="1">
      <alignment horizontal="center" vertical="center" shrinkToFit="1"/>
    </xf>
    <xf numFmtId="182" fontId="9" fillId="7" borderId="57" xfId="0" applyNumberFormat="1" applyFont="1" applyFill="1" applyBorder="1" applyAlignment="1">
      <alignment vertical="center" shrinkToFit="1"/>
    </xf>
    <xf numFmtId="0" fontId="48" fillId="3" borderId="19" xfId="0" applyFont="1" applyFill="1" applyBorder="1" applyAlignment="1">
      <alignment horizontal="center" vertical="center"/>
    </xf>
    <xf numFmtId="0" fontId="27" fillId="3" borderId="19" xfId="0" applyFont="1" applyFill="1" applyBorder="1" applyAlignment="1">
      <alignment horizontal="center" vertical="center"/>
    </xf>
    <xf numFmtId="0" fontId="27" fillId="3" borderId="2" xfId="0" applyFont="1" applyFill="1" applyBorder="1" applyAlignment="1">
      <alignment horizontal="center" vertical="center"/>
    </xf>
    <xf numFmtId="0" fontId="48" fillId="3" borderId="3" xfId="0" applyFont="1" applyFill="1" applyBorder="1" applyAlignment="1">
      <alignment horizontal="center" vertical="center"/>
    </xf>
    <xf numFmtId="0" fontId="22" fillId="0" borderId="12" xfId="0" applyFont="1" applyBorder="1" applyAlignment="1">
      <alignment horizontal="center" vertical="center" wrapText="1"/>
    </xf>
    <xf numFmtId="0" fontId="22" fillId="0" borderId="30" xfId="0" applyFont="1" applyBorder="1" applyAlignment="1">
      <alignment horizontal="center" vertical="center" wrapText="1"/>
    </xf>
    <xf numFmtId="0" fontId="49" fillId="0" borderId="0" xfId="0" applyFont="1" applyAlignment="1">
      <alignment horizontal="center" vertical="center"/>
    </xf>
    <xf numFmtId="179" fontId="36" fillId="11" borderId="38" xfId="0" applyNumberFormat="1" applyFont="1" applyFill="1" applyBorder="1">
      <alignment vertical="center"/>
    </xf>
    <xf numFmtId="180" fontId="9" fillId="11" borderId="48" xfId="0" applyNumberFormat="1" applyFont="1" applyFill="1" applyBorder="1" applyAlignment="1">
      <alignment horizontal="center" vertical="center"/>
    </xf>
    <xf numFmtId="181" fontId="9" fillId="11" borderId="69" xfId="0" applyNumberFormat="1" applyFont="1" applyFill="1" applyBorder="1" applyAlignment="1">
      <alignment vertical="center" shrinkToFit="1"/>
    </xf>
    <xf numFmtId="181" fontId="20" fillId="11" borderId="67" xfId="0" applyNumberFormat="1" applyFont="1" applyFill="1" applyBorder="1" applyAlignment="1">
      <alignment vertical="center" shrinkToFit="1"/>
    </xf>
    <xf numFmtId="180" fontId="9" fillId="11" borderId="44" xfId="0" applyNumberFormat="1" applyFont="1" applyFill="1" applyBorder="1" applyAlignment="1">
      <alignment vertical="center" shrinkToFit="1"/>
    </xf>
    <xf numFmtId="180" fontId="20" fillId="11" borderId="38" xfId="0" applyNumberFormat="1" applyFont="1" applyFill="1" applyBorder="1" applyAlignment="1">
      <alignment vertical="center" shrinkToFit="1"/>
    </xf>
    <xf numFmtId="180" fontId="9" fillId="11" borderId="38" xfId="0" applyNumberFormat="1" applyFont="1" applyFill="1" applyBorder="1" applyAlignment="1">
      <alignment vertical="center" shrinkToFit="1"/>
    </xf>
    <xf numFmtId="178" fontId="20" fillId="11" borderId="44" xfId="0" applyNumberFormat="1" applyFont="1" applyFill="1" applyBorder="1" applyAlignment="1">
      <alignment horizontal="center" vertical="center" shrinkToFit="1"/>
    </xf>
    <xf numFmtId="183" fontId="9" fillId="11" borderId="67" xfId="0" applyNumberFormat="1" applyFont="1" applyFill="1" applyBorder="1" applyAlignment="1">
      <alignment horizontal="center" vertical="center" shrinkToFit="1"/>
    </xf>
    <xf numFmtId="180" fontId="9" fillId="11" borderId="68" xfId="0" applyNumberFormat="1" applyFont="1" applyFill="1" applyBorder="1" applyAlignment="1">
      <alignment vertical="center" shrinkToFit="1"/>
    </xf>
    <xf numFmtId="180" fontId="9" fillId="11" borderId="68" xfId="0" applyNumberFormat="1" applyFont="1" applyFill="1" applyBorder="1" applyAlignment="1">
      <alignment horizontal="center" vertical="center" shrinkToFit="1"/>
    </xf>
    <xf numFmtId="176" fontId="20" fillId="11" borderId="38" xfId="0" applyNumberFormat="1" applyFont="1" applyFill="1" applyBorder="1" applyAlignment="1">
      <alignment vertical="center" shrinkToFit="1"/>
    </xf>
    <xf numFmtId="182" fontId="9" fillId="11" borderId="66" xfId="0" applyNumberFormat="1" applyFont="1" applyFill="1" applyBorder="1" applyAlignment="1">
      <alignment horizontal="right" vertical="center" shrinkToFit="1"/>
    </xf>
    <xf numFmtId="177" fontId="9" fillId="11" borderId="163" xfId="0" applyNumberFormat="1" applyFont="1" applyFill="1" applyBorder="1" applyAlignment="1">
      <alignment horizontal="right" vertical="center" shrinkToFit="1"/>
    </xf>
    <xf numFmtId="177" fontId="9" fillId="11" borderId="38" xfId="0" applyNumberFormat="1" applyFont="1" applyFill="1" applyBorder="1" applyAlignment="1">
      <alignment horizontal="right" vertical="center" shrinkToFit="1"/>
    </xf>
    <xf numFmtId="176" fontId="9" fillId="11" borderId="66" xfId="0" applyNumberFormat="1" applyFont="1" applyFill="1" applyBorder="1" applyAlignment="1">
      <alignment vertical="center" shrinkToFit="1"/>
    </xf>
    <xf numFmtId="176" fontId="22" fillId="11" borderId="38" xfId="0" applyNumberFormat="1" applyFont="1" applyFill="1" applyBorder="1" applyAlignment="1">
      <alignment vertical="center" shrinkToFit="1"/>
    </xf>
    <xf numFmtId="176" fontId="22" fillId="11" borderId="48" xfId="0" applyNumberFormat="1" applyFont="1" applyFill="1" applyBorder="1" applyAlignment="1">
      <alignment vertical="center" shrinkToFit="1"/>
    </xf>
    <xf numFmtId="176" fontId="22" fillId="11" borderId="67" xfId="0" applyNumberFormat="1" applyFont="1" applyFill="1" applyBorder="1" applyAlignment="1">
      <alignment vertical="center" shrinkToFit="1"/>
    </xf>
    <xf numFmtId="176" fontId="22" fillId="11" borderId="66" xfId="0" applyNumberFormat="1" applyFont="1" applyFill="1" applyBorder="1" applyAlignment="1">
      <alignment vertical="center" shrinkToFit="1"/>
    </xf>
    <xf numFmtId="177" fontId="9" fillId="11" borderId="38" xfId="1" applyNumberFormat="1" applyFont="1" applyFill="1" applyBorder="1" applyAlignment="1">
      <alignment horizontal="right" vertical="center" shrinkToFit="1"/>
    </xf>
    <xf numFmtId="176" fontId="9" fillId="11" borderId="66" xfId="0" applyNumberFormat="1" applyFont="1" applyFill="1" applyBorder="1" applyAlignment="1">
      <alignment horizontal="right" vertical="center" shrinkToFit="1"/>
    </xf>
    <xf numFmtId="177" fontId="9" fillId="11" borderId="66" xfId="0" applyNumberFormat="1" applyFont="1" applyFill="1" applyBorder="1" applyAlignment="1">
      <alignment horizontal="center" vertical="center" shrinkToFit="1"/>
    </xf>
    <xf numFmtId="177" fontId="9" fillId="11" borderId="66" xfId="0" applyNumberFormat="1" applyFont="1" applyFill="1" applyBorder="1" applyAlignment="1">
      <alignment horizontal="right" vertical="center" shrinkToFit="1"/>
    </xf>
    <xf numFmtId="176" fontId="9" fillId="11" borderId="69" xfId="0" applyNumberFormat="1" applyFont="1" applyFill="1" applyBorder="1" applyAlignment="1">
      <alignment vertical="center" shrinkToFit="1"/>
    </xf>
    <xf numFmtId="176" fontId="9" fillId="11" borderId="163" xfId="0" applyNumberFormat="1" applyFont="1" applyFill="1" applyBorder="1" applyAlignment="1">
      <alignment vertical="center" shrinkToFit="1"/>
    </xf>
    <xf numFmtId="176" fontId="9" fillId="11" borderId="67" xfId="0" applyNumberFormat="1" applyFont="1" applyFill="1" applyBorder="1" applyAlignment="1">
      <alignment vertical="center" shrinkToFit="1"/>
    </xf>
    <xf numFmtId="177" fontId="22" fillId="11" borderId="38" xfId="0" applyNumberFormat="1" applyFont="1" applyFill="1" applyBorder="1" applyAlignment="1">
      <alignment vertical="center" shrinkToFit="1"/>
    </xf>
    <xf numFmtId="177" fontId="9" fillId="11" borderId="38" xfId="0" applyNumberFormat="1" applyFont="1" applyFill="1" applyBorder="1" applyAlignment="1">
      <alignment horizontal="center" vertical="center" shrinkToFit="1"/>
    </xf>
    <xf numFmtId="177" fontId="9" fillId="11" borderId="66" xfId="0" applyNumberFormat="1" applyFont="1" applyFill="1" applyBorder="1" applyAlignment="1">
      <alignment vertical="center" shrinkToFit="1"/>
    </xf>
    <xf numFmtId="38" fontId="9" fillId="11" borderId="66" xfId="1" applyFont="1" applyFill="1" applyBorder="1" applyAlignment="1">
      <alignment horizontal="center" vertical="center" shrinkToFit="1"/>
    </xf>
    <xf numFmtId="38" fontId="9" fillId="11" borderId="66" xfId="1" applyFont="1" applyFill="1" applyBorder="1" applyAlignment="1">
      <alignment vertical="center" shrinkToFit="1"/>
    </xf>
    <xf numFmtId="176" fontId="9" fillId="11" borderId="66" xfId="0" applyNumberFormat="1" applyFont="1" applyFill="1" applyBorder="1" applyAlignment="1">
      <alignment horizontal="center" vertical="center" shrinkToFit="1"/>
    </xf>
    <xf numFmtId="176" fontId="9" fillId="11" borderId="38" xfId="0" applyNumberFormat="1" applyFont="1" applyFill="1" applyBorder="1" applyAlignment="1">
      <alignment vertical="center" shrinkToFit="1"/>
    </xf>
    <xf numFmtId="176" fontId="9" fillId="11" borderId="48" xfId="0" applyNumberFormat="1" applyFont="1" applyFill="1" applyBorder="1" applyAlignment="1">
      <alignment vertical="center" shrinkToFit="1"/>
    </xf>
    <xf numFmtId="176" fontId="9" fillId="11" borderId="44" xfId="0" applyNumberFormat="1" applyFont="1" applyFill="1" applyBorder="1" applyAlignment="1">
      <alignment vertical="center" shrinkToFit="1"/>
    </xf>
    <xf numFmtId="176" fontId="9" fillId="11" borderId="42" xfId="0" applyNumberFormat="1" applyFont="1" applyFill="1" applyBorder="1" applyAlignment="1">
      <alignment vertical="center" shrinkToFit="1"/>
    </xf>
    <xf numFmtId="38" fontId="9" fillId="11" borderId="44" xfId="1" applyFont="1" applyFill="1" applyBorder="1" applyAlignment="1">
      <alignment vertical="center" shrinkToFit="1"/>
    </xf>
    <xf numFmtId="38" fontId="9" fillId="11" borderId="71" xfId="1" applyFont="1" applyFill="1" applyBorder="1" applyAlignment="1">
      <alignment vertical="center" shrinkToFit="1"/>
    </xf>
    <xf numFmtId="38" fontId="9" fillId="11" borderId="175" xfId="1" applyFont="1" applyFill="1" applyBorder="1" applyAlignment="1">
      <alignment vertical="center" shrinkToFit="1"/>
    </xf>
    <xf numFmtId="38" fontId="9" fillId="11" borderId="42" xfId="1" applyFont="1" applyFill="1" applyBorder="1" applyAlignment="1">
      <alignment vertical="center" shrinkToFit="1"/>
    </xf>
    <xf numFmtId="38" fontId="9" fillId="11" borderId="163" xfId="1" applyFont="1" applyFill="1" applyBorder="1" applyAlignment="1">
      <alignment vertical="center" shrinkToFit="1"/>
    </xf>
    <xf numFmtId="38" fontId="9" fillId="11" borderId="182" xfId="1" applyFont="1" applyFill="1" applyBorder="1" applyAlignment="1">
      <alignment vertical="center" shrinkToFit="1"/>
    </xf>
    <xf numFmtId="38" fontId="9" fillId="11" borderId="70" xfId="1" applyFont="1" applyFill="1" applyBorder="1" applyAlignment="1">
      <alignment vertical="center" shrinkToFit="1"/>
    </xf>
    <xf numFmtId="0" fontId="9" fillId="11" borderId="38" xfId="0" applyFont="1" applyFill="1" applyBorder="1" applyAlignment="1">
      <alignment vertical="center" shrinkToFit="1"/>
    </xf>
    <xf numFmtId="38" fontId="22" fillId="11" borderId="66" xfId="1" applyFont="1" applyFill="1" applyBorder="1" applyAlignment="1">
      <alignment horizontal="center" vertical="center" shrinkToFit="1"/>
    </xf>
    <xf numFmtId="38" fontId="20" fillId="11" borderId="66" xfId="1" applyFont="1" applyFill="1" applyBorder="1" applyAlignment="1">
      <alignment horizontal="center" vertical="center" shrinkToFit="1"/>
    </xf>
    <xf numFmtId="179" fontId="36" fillId="11" borderId="90" xfId="0" applyNumberFormat="1" applyFont="1" applyFill="1" applyBorder="1">
      <alignment vertical="center"/>
    </xf>
    <xf numFmtId="180" fontId="9" fillId="11" borderId="82" xfId="0" applyNumberFormat="1" applyFont="1" applyFill="1" applyBorder="1" applyAlignment="1">
      <alignment horizontal="center" vertical="center"/>
    </xf>
    <xf numFmtId="181" fontId="9" fillId="11" borderId="95" xfId="0" applyNumberFormat="1" applyFont="1" applyFill="1" applyBorder="1" applyAlignment="1">
      <alignment vertical="center" shrinkToFit="1"/>
    </xf>
    <xf numFmtId="181" fontId="20" fillId="11" borderId="93" xfId="0" applyNumberFormat="1" applyFont="1" applyFill="1" applyBorder="1" applyAlignment="1">
      <alignment vertical="center" shrinkToFit="1"/>
    </xf>
    <xf numFmtId="180" fontId="9" fillId="11" borderId="92" xfId="0" applyNumberFormat="1" applyFont="1" applyFill="1" applyBorder="1" applyAlignment="1">
      <alignment vertical="center" shrinkToFit="1"/>
    </xf>
    <xf numFmtId="180" fontId="20" fillId="11" borderId="90" xfId="0" applyNumberFormat="1" applyFont="1" applyFill="1" applyBorder="1" applyAlignment="1">
      <alignment vertical="center" shrinkToFit="1"/>
    </xf>
    <xf numFmtId="180" fontId="9" fillId="11" borderId="90" xfId="0" applyNumberFormat="1" applyFont="1" applyFill="1" applyBorder="1" applyAlignment="1">
      <alignment vertical="center" shrinkToFit="1"/>
    </xf>
    <xf numFmtId="183" fontId="9" fillId="11" borderId="93" xfId="0" applyNumberFormat="1" applyFont="1" applyFill="1" applyBorder="1" applyAlignment="1">
      <alignment horizontal="center" vertical="center" shrinkToFit="1"/>
    </xf>
    <xf numFmtId="180" fontId="9" fillId="11" borderId="94" xfId="0" applyNumberFormat="1" applyFont="1" applyFill="1" applyBorder="1" applyAlignment="1">
      <alignment vertical="center" shrinkToFit="1"/>
    </xf>
    <xf numFmtId="180" fontId="9" fillId="11" borderId="94" xfId="0" applyNumberFormat="1" applyFont="1" applyFill="1" applyBorder="1" applyAlignment="1">
      <alignment horizontal="center" vertical="center" shrinkToFit="1"/>
    </xf>
    <xf numFmtId="176" fontId="20" fillId="11" borderId="90" xfId="0" applyNumberFormat="1" applyFont="1" applyFill="1" applyBorder="1" applyAlignment="1">
      <alignment vertical="center" shrinkToFit="1"/>
    </xf>
    <xf numFmtId="182" fontId="9" fillId="11" borderId="96" xfId="0" applyNumberFormat="1" applyFont="1" applyFill="1" applyBorder="1" applyAlignment="1">
      <alignment horizontal="right" vertical="center" shrinkToFit="1"/>
    </xf>
    <xf numFmtId="177" fontId="9" fillId="11" borderId="89" xfId="0" applyNumberFormat="1" applyFont="1" applyFill="1" applyBorder="1" applyAlignment="1">
      <alignment horizontal="right" vertical="center" shrinkToFit="1"/>
    </xf>
    <xf numFmtId="177" fontId="9" fillId="11" borderId="90" xfId="0" applyNumberFormat="1" applyFont="1" applyFill="1" applyBorder="1" applyAlignment="1">
      <alignment horizontal="right" vertical="center" shrinkToFit="1"/>
    </xf>
    <xf numFmtId="176" fontId="9" fillId="11" borderId="96" xfId="0" applyNumberFormat="1" applyFont="1" applyFill="1" applyBorder="1" applyAlignment="1">
      <alignment vertical="center" shrinkToFit="1"/>
    </xf>
    <xf numFmtId="176" fontId="22" fillId="11" borderId="90" xfId="0" applyNumberFormat="1" applyFont="1" applyFill="1" applyBorder="1" applyAlignment="1">
      <alignment vertical="center" shrinkToFit="1"/>
    </xf>
    <xf numFmtId="176" fontId="22" fillId="11" borderId="82" xfId="0" applyNumberFormat="1" applyFont="1" applyFill="1" applyBorder="1" applyAlignment="1">
      <alignment vertical="center" shrinkToFit="1"/>
    </xf>
    <xf numFmtId="176" fontId="22" fillId="11" borderId="93" xfId="0" applyNumberFormat="1" applyFont="1" applyFill="1" applyBorder="1" applyAlignment="1">
      <alignment vertical="center" shrinkToFit="1"/>
    </xf>
    <xf numFmtId="176" fontId="22" fillId="11" borderId="96" xfId="0" applyNumberFormat="1" applyFont="1" applyFill="1" applyBorder="1" applyAlignment="1">
      <alignment vertical="center" shrinkToFit="1"/>
    </xf>
    <xf numFmtId="177" fontId="9" fillId="11" borderId="90" xfId="1" applyNumberFormat="1" applyFont="1" applyFill="1" applyBorder="1" applyAlignment="1">
      <alignment horizontal="right" vertical="center" shrinkToFit="1"/>
    </xf>
    <xf numFmtId="176" fontId="9" fillId="11" borderId="96" xfId="0" applyNumberFormat="1" applyFont="1" applyFill="1" applyBorder="1" applyAlignment="1">
      <alignment horizontal="right" vertical="center" shrinkToFit="1"/>
    </xf>
    <xf numFmtId="177" fontId="9" fillId="11" borderId="96" xfId="0" applyNumberFormat="1" applyFont="1" applyFill="1" applyBorder="1" applyAlignment="1">
      <alignment horizontal="center" vertical="center" shrinkToFit="1"/>
    </xf>
    <xf numFmtId="177" fontId="9" fillId="11" borderId="96" xfId="0" applyNumberFormat="1" applyFont="1" applyFill="1" applyBorder="1" applyAlignment="1">
      <alignment horizontal="right" vertical="center" shrinkToFit="1"/>
    </xf>
    <xf numFmtId="176" fontId="9" fillId="11" borderId="95" xfId="0" applyNumberFormat="1" applyFont="1" applyFill="1" applyBorder="1" applyAlignment="1">
      <alignment vertical="center" shrinkToFit="1"/>
    </xf>
    <xf numFmtId="176" fontId="9" fillId="11" borderId="89" xfId="0" applyNumberFormat="1" applyFont="1" applyFill="1" applyBorder="1" applyAlignment="1">
      <alignment vertical="center" shrinkToFit="1"/>
    </xf>
    <xf numFmtId="176" fontId="9" fillId="11" borderId="93" xfId="0" applyNumberFormat="1" applyFont="1" applyFill="1" applyBorder="1" applyAlignment="1">
      <alignment vertical="center" shrinkToFit="1"/>
    </xf>
    <xf numFmtId="177" fontId="22" fillId="11" borderId="90" xfId="0" applyNumberFormat="1" applyFont="1" applyFill="1" applyBorder="1" applyAlignment="1">
      <alignment vertical="center" shrinkToFit="1"/>
    </xf>
    <xf numFmtId="177" fontId="9" fillId="11" borderId="90" xfId="0" applyNumberFormat="1" applyFont="1" applyFill="1" applyBorder="1" applyAlignment="1">
      <alignment horizontal="center" vertical="center" shrinkToFit="1"/>
    </xf>
    <xf numFmtId="177" fontId="9" fillId="11" borderId="96" xfId="0" applyNumberFormat="1" applyFont="1" applyFill="1" applyBorder="1" applyAlignment="1">
      <alignment vertical="center" shrinkToFit="1"/>
    </xf>
    <xf numFmtId="38" fontId="9" fillId="11" borderId="96" xfId="1" applyFont="1" applyFill="1" applyBorder="1" applyAlignment="1">
      <alignment horizontal="center" vertical="center" shrinkToFit="1"/>
    </xf>
    <xf numFmtId="38" fontId="9" fillId="11" borderId="96" xfId="1" applyFont="1" applyFill="1" applyBorder="1" applyAlignment="1">
      <alignment vertical="center" shrinkToFit="1"/>
    </xf>
    <xf numFmtId="176" fontId="9" fillId="11" borderId="96" xfId="0" applyNumberFormat="1" applyFont="1" applyFill="1" applyBorder="1" applyAlignment="1">
      <alignment horizontal="center" vertical="center" shrinkToFit="1"/>
    </xf>
    <xf numFmtId="176" fontId="9" fillId="11" borderId="90" xfId="0" applyNumberFormat="1" applyFont="1" applyFill="1" applyBorder="1" applyAlignment="1">
      <alignment vertical="center" shrinkToFit="1"/>
    </xf>
    <xf numFmtId="176" fontId="9" fillId="11" borderId="82" xfId="0" applyNumberFormat="1" applyFont="1" applyFill="1" applyBorder="1" applyAlignment="1">
      <alignment vertical="center" shrinkToFit="1"/>
    </xf>
    <xf numFmtId="176" fontId="9" fillId="11" borderId="92" xfId="0" applyNumberFormat="1" applyFont="1" applyFill="1" applyBorder="1" applyAlignment="1">
      <alignment vertical="center" shrinkToFit="1"/>
    </xf>
    <xf numFmtId="176" fontId="9" fillId="11" borderId="91" xfId="0" applyNumberFormat="1" applyFont="1" applyFill="1" applyBorder="1" applyAlignment="1">
      <alignment vertical="center" shrinkToFit="1"/>
    </xf>
    <xf numFmtId="38" fontId="9" fillId="11" borderId="92" xfId="1" applyFont="1" applyFill="1" applyBorder="1" applyAlignment="1">
      <alignment vertical="center" shrinkToFit="1"/>
    </xf>
    <xf numFmtId="38" fontId="9" fillId="11" borderId="98" xfId="1" applyFont="1" applyFill="1" applyBorder="1" applyAlignment="1">
      <alignment vertical="center" shrinkToFit="1"/>
    </xf>
    <xf numFmtId="38" fontId="9" fillId="11" borderId="176" xfId="1" applyFont="1" applyFill="1" applyBorder="1" applyAlignment="1">
      <alignment vertical="center" shrinkToFit="1"/>
    </xf>
    <xf numFmtId="38" fontId="9" fillId="11" borderId="91" xfId="1" applyFont="1" applyFill="1" applyBorder="1" applyAlignment="1">
      <alignment vertical="center" shrinkToFit="1"/>
    </xf>
    <xf numFmtId="38" fontId="9" fillId="11" borderId="89" xfId="1" applyFont="1" applyFill="1" applyBorder="1" applyAlignment="1">
      <alignment vertical="center" shrinkToFit="1"/>
    </xf>
    <xf numFmtId="38" fontId="9" fillId="11" borderId="168" xfId="1" applyFont="1" applyFill="1" applyBorder="1" applyAlignment="1">
      <alignment vertical="center" shrinkToFit="1"/>
    </xf>
    <xf numFmtId="38" fontId="9" fillId="11" borderId="185" xfId="1" applyFont="1" applyFill="1" applyBorder="1" applyAlignment="1">
      <alignment vertical="center" shrinkToFit="1"/>
    </xf>
    <xf numFmtId="0" fontId="9" fillId="11" borderId="90" xfId="0" applyFont="1" applyFill="1" applyBorder="1" applyAlignment="1">
      <alignment vertical="center" shrinkToFit="1"/>
    </xf>
    <xf numFmtId="0" fontId="2" fillId="4" borderId="49" xfId="0" applyFont="1" applyFill="1" applyBorder="1" applyAlignment="1">
      <alignment vertical="center" shrinkToFit="1"/>
    </xf>
    <xf numFmtId="0" fontId="17" fillId="0" borderId="18" xfId="0" applyFont="1" applyBorder="1" applyAlignment="1">
      <alignment horizontal="center" vertical="center"/>
    </xf>
    <xf numFmtId="0" fontId="17" fillId="0" borderId="68" xfId="0" applyFont="1" applyBorder="1" applyAlignment="1">
      <alignment horizontal="center" vertical="center"/>
    </xf>
    <xf numFmtId="0" fontId="9" fillId="7" borderId="9" xfId="0" applyFont="1" applyFill="1" applyBorder="1" applyAlignment="1">
      <alignment horizontal="center" vertical="center"/>
    </xf>
    <xf numFmtId="0" fontId="9" fillId="7" borderId="186" xfId="0" applyFont="1" applyFill="1" applyBorder="1" applyAlignment="1">
      <alignment horizontal="center" vertical="center"/>
    </xf>
    <xf numFmtId="0" fontId="17" fillId="0" borderId="187" xfId="0" applyFont="1" applyBorder="1" applyAlignment="1">
      <alignment horizontal="center" vertical="center"/>
    </xf>
    <xf numFmtId="0" fontId="17" fillId="0" borderId="60" xfId="0" applyFont="1" applyBorder="1" applyAlignment="1">
      <alignment horizontal="center" vertical="center"/>
    </xf>
    <xf numFmtId="0" fontId="17" fillId="0" borderId="94" xfId="0" applyFont="1" applyBorder="1" applyAlignment="1">
      <alignment horizontal="center" vertical="center"/>
    </xf>
    <xf numFmtId="178" fontId="20" fillId="7" borderId="18" xfId="0" applyNumberFormat="1" applyFont="1" applyFill="1" applyBorder="1" applyAlignment="1">
      <alignment horizontal="center" vertical="center" shrinkToFit="1"/>
    </xf>
    <xf numFmtId="0" fontId="9" fillId="0" borderId="120" xfId="0" applyFont="1" applyBorder="1" applyAlignment="1">
      <alignment horizontal="right" vertical="center"/>
    </xf>
    <xf numFmtId="38" fontId="9" fillId="7" borderId="59" xfId="1" applyFont="1" applyFill="1" applyBorder="1" applyAlignment="1">
      <alignment vertical="center" shrinkToFit="1"/>
    </xf>
    <xf numFmtId="38" fontId="9" fillId="11" borderId="67" xfId="1" applyFont="1" applyFill="1" applyBorder="1" applyAlignment="1">
      <alignment vertical="center" shrinkToFit="1"/>
    </xf>
    <xf numFmtId="38" fontId="9" fillId="11" borderId="93" xfId="1" applyFont="1" applyFill="1" applyBorder="1" applyAlignment="1">
      <alignment vertical="center" shrinkToFit="1"/>
    </xf>
    <xf numFmtId="177" fontId="22" fillId="7" borderId="120" xfId="1" applyNumberFormat="1" applyFont="1" applyFill="1" applyBorder="1" applyAlignment="1">
      <alignment horizontal="right" vertical="center" shrinkToFit="1"/>
    </xf>
    <xf numFmtId="177" fontId="22" fillId="7" borderId="93" xfId="1" applyNumberFormat="1" applyFont="1" applyFill="1" applyBorder="1" applyAlignment="1">
      <alignment horizontal="right" vertical="center" shrinkToFit="1"/>
    </xf>
    <xf numFmtId="177" fontId="22" fillId="7" borderId="115" xfId="1" applyNumberFormat="1" applyFont="1" applyFill="1" applyBorder="1" applyAlignment="1">
      <alignment horizontal="right" vertical="center" shrinkToFit="1"/>
    </xf>
    <xf numFmtId="0" fontId="50" fillId="0" borderId="0" xfId="0" quotePrefix="1" applyFont="1">
      <alignment vertical="center"/>
    </xf>
    <xf numFmtId="0" fontId="50" fillId="0" borderId="0" xfId="0" applyFont="1">
      <alignment vertical="center"/>
    </xf>
    <xf numFmtId="0" fontId="50" fillId="5" borderId="0" xfId="0" applyFont="1" applyFill="1">
      <alignment vertical="center"/>
    </xf>
    <xf numFmtId="0" fontId="50" fillId="8" borderId="0" xfId="0" applyFont="1" applyFill="1">
      <alignment vertical="center"/>
    </xf>
    <xf numFmtId="0" fontId="50" fillId="0" borderId="0" xfId="0" applyFont="1" applyAlignment="1">
      <alignment horizontal="left" vertical="center"/>
    </xf>
    <xf numFmtId="0" fontId="50" fillId="11" borderId="0" xfId="0" applyFont="1" applyFill="1">
      <alignment vertical="center"/>
    </xf>
    <xf numFmtId="0" fontId="51" fillId="0" borderId="0" xfId="0" applyFont="1">
      <alignment vertical="center"/>
    </xf>
    <xf numFmtId="0" fontId="52" fillId="0" borderId="0" xfId="0" applyFont="1">
      <alignment vertical="center"/>
    </xf>
    <xf numFmtId="178" fontId="20" fillId="11" borderId="95" xfId="0" applyNumberFormat="1" applyFont="1" applyFill="1" applyBorder="1" applyAlignment="1">
      <alignment horizontal="center" vertical="center" shrinkToFit="1"/>
    </xf>
    <xf numFmtId="0" fontId="0" fillId="0" borderId="0" xfId="0" applyAlignment="1">
      <alignment horizontal="center" vertical="center" wrapText="1"/>
    </xf>
    <xf numFmtId="0" fontId="54" fillId="0" borderId="0" xfId="0" applyFont="1" applyAlignment="1">
      <alignment horizontal="left" vertical="center"/>
    </xf>
    <xf numFmtId="0" fontId="7" fillId="0" borderId="0" xfId="0" applyFo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vertical="top"/>
    </xf>
    <xf numFmtId="0" fontId="47" fillId="0" borderId="0" xfId="0" applyFont="1" applyAlignment="1">
      <alignment vertical="top"/>
    </xf>
    <xf numFmtId="0" fontId="47" fillId="0" borderId="0" xfId="0" applyFont="1" applyAlignment="1">
      <alignment vertical="top" wrapText="1"/>
    </xf>
    <xf numFmtId="0" fontId="47" fillId="0" borderId="0" xfId="0" applyFont="1">
      <alignment vertical="center"/>
    </xf>
    <xf numFmtId="0" fontId="7" fillId="0" borderId="0" xfId="0" applyFont="1" applyAlignment="1">
      <alignment horizontal="right" vertical="top" wrapText="1"/>
    </xf>
    <xf numFmtId="0" fontId="7" fillId="0" borderId="0" xfId="0" applyFont="1" applyAlignment="1">
      <alignment horizontal="left" vertical="top" wrapText="1"/>
    </xf>
    <xf numFmtId="0" fontId="55" fillId="0" borderId="0" xfId="0" applyFont="1" applyAlignment="1">
      <alignment horizontal="center" vertical="center" wrapText="1"/>
    </xf>
    <xf numFmtId="0" fontId="55" fillId="0" borderId="0" xfId="0" applyFont="1" applyAlignment="1">
      <alignment horizontal="center" vertical="center"/>
    </xf>
    <xf numFmtId="0" fontId="57" fillId="0" borderId="0" xfId="0" applyFont="1">
      <alignment vertical="center"/>
    </xf>
    <xf numFmtId="0" fontId="57" fillId="0" borderId="159" xfId="0" applyFont="1" applyBorder="1" applyAlignment="1">
      <alignment horizontal="center" vertical="center"/>
    </xf>
    <xf numFmtId="0" fontId="57" fillId="0" borderId="160" xfId="0" applyFont="1" applyBorder="1" applyAlignment="1">
      <alignment horizontal="center" vertical="center"/>
    </xf>
    <xf numFmtId="0" fontId="57" fillId="0" borderId="161" xfId="0" applyFont="1" applyBorder="1" applyAlignment="1">
      <alignment horizontal="center" vertical="center"/>
    </xf>
    <xf numFmtId="0" fontId="59" fillId="0" borderId="102" xfId="0" applyFont="1" applyBorder="1" applyAlignment="1">
      <alignment horizontal="center" vertical="center"/>
    </xf>
    <xf numFmtId="0" fontId="57" fillId="0" borderId="102" xfId="0" applyFont="1" applyBorder="1">
      <alignment vertical="center"/>
    </xf>
    <xf numFmtId="0" fontId="57" fillId="0" borderId="164" xfId="0" applyFont="1" applyBorder="1" applyAlignment="1">
      <alignment horizontal="center" vertical="center"/>
    </xf>
    <xf numFmtId="0" fontId="57" fillId="0" borderId="124" xfId="0" applyFont="1" applyBorder="1" applyAlignment="1">
      <alignment horizontal="center" vertical="center"/>
    </xf>
    <xf numFmtId="0" fontId="57" fillId="0" borderId="165" xfId="0" applyFont="1" applyBorder="1" applyAlignment="1">
      <alignment horizontal="center" vertical="center"/>
    </xf>
    <xf numFmtId="176" fontId="57" fillId="5" borderId="0" xfId="0" applyNumberFormat="1" applyFont="1" applyFill="1" applyAlignment="1">
      <alignment horizontal="right" vertical="center" shrinkToFit="1"/>
    </xf>
    <xf numFmtId="0" fontId="59" fillId="7" borderId="0" xfId="0" applyFont="1" applyFill="1">
      <alignment vertical="center"/>
    </xf>
    <xf numFmtId="178" fontId="57" fillId="0" borderId="154" xfId="0" applyNumberFormat="1" applyFont="1" applyBorder="1">
      <alignment vertical="center"/>
    </xf>
    <xf numFmtId="178" fontId="57" fillId="0" borderId="1" xfId="0" applyNumberFormat="1" applyFont="1" applyBorder="1">
      <alignment vertical="center"/>
    </xf>
    <xf numFmtId="0" fontId="57" fillId="0" borderId="155" xfId="0" applyFont="1" applyBorder="1" applyAlignment="1">
      <alignment horizontal="center" vertical="center"/>
    </xf>
    <xf numFmtId="176" fontId="57" fillId="11" borderId="0" xfId="0" applyNumberFormat="1" applyFont="1" applyFill="1" applyAlignment="1">
      <alignment vertical="center" shrinkToFit="1"/>
    </xf>
    <xf numFmtId="0" fontId="57" fillId="0" borderId="150" xfId="0" applyFont="1" applyBorder="1">
      <alignment vertical="center"/>
    </xf>
    <xf numFmtId="0" fontId="57" fillId="0" borderId="38" xfId="0" applyFont="1" applyBorder="1">
      <alignment vertical="center"/>
    </xf>
    <xf numFmtId="0" fontId="57" fillId="0" borderId="151" xfId="0" applyFont="1" applyBorder="1" applyAlignment="1">
      <alignment horizontal="center" vertical="center"/>
    </xf>
    <xf numFmtId="0" fontId="57" fillId="0" borderId="152" xfId="0" applyFont="1" applyBorder="1">
      <alignment vertical="center"/>
    </xf>
    <xf numFmtId="0" fontId="57" fillId="0" borderId="49" xfId="0" applyFont="1" applyBorder="1">
      <alignment vertical="center"/>
    </xf>
    <xf numFmtId="0" fontId="57" fillId="0" borderId="153" xfId="0" applyFont="1" applyBorder="1" applyAlignment="1">
      <alignment horizontal="center" vertical="center"/>
    </xf>
    <xf numFmtId="0" fontId="57" fillId="0" borderId="148" xfId="0" applyFont="1" applyBorder="1">
      <alignment vertical="center"/>
    </xf>
    <xf numFmtId="0" fontId="57" fillId="0" borderId="22" xfId="0" applyFont="1" applyBorder="1">
      <alignment vertical="center"/>
    </xf>
    <xf numFmtId="0" fontId="57" fillId="0" borderId="149" xfId="0" applyFont="1" applyBorder="1" applyAlignment="1">
      <alignment horizontal="center" vertical="center"/>
    </xf>
    <xf numFmtId="0" fontId="57" fillId="0" borderId="146" xfId="0" applyFont="1" applyBorder="1">
      <alignment vertical="center"/>
    </xf>
    <xf numFmtId="0" fontId="57" fillId="0" borderId="17" xfId="0" applyFont="1" applyBorder="1">
      <alignment vertical="center"/>
    </xf>
    <xf numFmtId="0" fontId="57" fillId="0" borderId="147" xfId="0" applyFont="1" applyBorder="1" applyAlignment="1">
      <alignment horizontal="center" vertical="center"/>
    </xf>
    <xf numFmtId="177" fontId="31" fillId="0" borderId="17" xfId="0" applyNumberFormat="1" applyFont="1" applyBorder="1" applyAlignment="1">
      <alignment horizontal="center" vertical="center"/>
    </xf>
    <xf numFmtId="177" fontId="31" fillId="0" borderId="1" xfId="0" applyNumberFormat="1" applyFont="1" applyBorder="1" applyAlignment="1">
      <alignment horizontal="center" vertical="center"/>
    </xf>
    <xf numFmtId="177" fontId="31" fillId="0" borderId="2" xfId="0" applyNumberFormat="1" applyFont="1" applyBorder="1" applyAlignment="1">
      <alignment horizontal="center"/>
    </xf>
    <xf numFmtId="177" fontId="29" fillId="0" borderId="0" xfId="0" applyNumberFormat="1" applyFont="1" applyAlignment="1">
      <alignment horizontal="left"/>
    </xf>
    <xf numFmtId="177" fontId="31" fillId="0" borderId="15" xfId="0" applyNumberFormat="1" applyFont="1" applyBorder="1" applyAlignment="1">
      <alignment horizontal="center" vertical="center"/>
    </xf>
    <xf numFmtId="0" fontId="57" fillId="0" borderId="101" xfId="0" applyFont="1" applyBorder="1" applyAlignment="1">
      <alignment horizontal="center" vertical="center" wrapText="1"/>
    </xf>
    <xf numFmtId="177" fontId="28" fillId="0" borderId="0" xfId="0" applyNumberFormat="1" applyFont="1">
      <alignment vertical="center"/>
    </xf>
    <xf numFmtId="177" fontId="28" fillId="0" borderId="0" xfId="0" applyNumberFormat="1" applyFont="1" applyAlignment="1">
      <alignment vertical="center" wrapText="1"/>
    </xf>
    <xf numFmtId="177" fontId="37" fillId="0" borderId="2" xfId="0" applyNumberFormat="1" applyFont="1" applyBorder="1" applyAlignment="1"/>
    <xf numFmtId="177" fontId="37" fillId="0" borderId="2" xfId="0" applyNumberFormat="1" applyFont="1" applyBorder="1" applyAlignment="1">
      <alignment horizontal="center"/>
    </xf>
    <xf numFmtId="177" fontId="38" fillId="0" borderId="2" xfId="0" applyNumberFormat="1" applyFont="1" applyBorder="1" applyAlignment="1">
      <alignment wrapText="1"/>
    </xf>
    <xf numFmtId="177" fontId="37" fillId="0" borderId="27" xfId="0" applyNumberFormat="1" applyFont="1" applyBorder="1" applyAlignment="1">
      <alignment wrapText="1"/>
    </xf>
    <xf numFmtId="177" fontId="39" fillId="0" borderId="2" xfId="0" applyNumberFormat="1" applyFont="1" applyBorder="1" applyAlignment="1">
      <alignment horizontal="center" vertical="center" wrapText="1"/>
    </xf>
    <xf numFmtId="177" fontId="28" fillId="0" borderId="27" xfId="0" applyNumberFormat="1" applyFont="1" applyBorder="1" applyAlignment="1">
      <alignment wrapText="1"/>
    </xf>
    <xf numFmtId="177" fontId="28" fillId="0" borderId="2" xfId="0" applyNumberFormat="1" applyFont="1" applyBorder="1" applyAlignment="1">
      <alignment horizontal="center"/>
    </xf>
    <xf numFmtId="177" fontId="31" fillId="0" borderId="34" xfId="0" applyNumberFormat="1" applyFont="1" applyBorder="1" applyAlignment="1"/>
    <xf numFmtId="177" fontId="31" fillId="0" borderId="34" xfId="0" applyNumberFormat="1" applyFont="1" applyBorder="1" applyAlignment="1">
      <alignment horizontal="right"/>
    </xf>
    <xf numFmtId="0" fontId="46" fillId="5" borderId="63" xfId="0" applyFont="1" applyFill="1" applyBorder="1" applyAlignment="1">
      <alignment vertical="center" wrapText="1" shrinkToFit="1"/>
    </xf>
    <xf numFmtId="0" fontId="23" fillId="5" borderId="0" xfId="0" applyFont="1" applyFill="1">
      <alignment vertical="center"/>
    </xf>
    <xf numFmtId="0" fontId="9" fillId="0" borderId="0" xfId="0" applyFont="1" applyAlignment="1">
      <alignment horizontal="center" vertical="center"/>
    </xf>
    <xf numFmtId="0" fontId="27" fillId="0" borderId="17" xfId="0" applyFont="1" applyBorder="1" applyAlignment="1">
      <alignment horizontal="center" vertical="center" textRotation="255" wrapText="1"/>
    </xf>
    <xf numFmtId="0" fontId="27" fillId="0" borderId="1" xfId="0" applyFont="1" applyBorder="1" applyAlignment="1">
      <alignment horizontal="center" vertical="center" textRotation="255"/>
    </xf>
    <xf numFmtId="0" fontId="27" fillId="0" borderId="22" xfId="0" applyFont="1" applyBorder="1" applyAlignment="1">
      <alignment horizontal="center" vertical="center" textRotation="255"/>
    </xf>
    <xf numFmtId="0" fontId="9" fillId="0" borderId="19" xfId="0" applyFont="1" applyBorder="1" applyAlignment="1">
      <alignment horizontal="center" vertical="center"/>
    </xf>
    <xf numFmtId="49" fontId="9" fillId="0" borderId="19" xfId="0" applyNumberFormat="1" applyFont="1" applyBorder="1" applyAlignment="1">
      <alignment horizontal="center" vertical="center"/>
    </xf>
    <xf numFmtId="0" fontId="27" fillId="0" borderId="17" xfId="0" applyFont="1" applyBorder="1" applyAlignment="1">
      <alignment horizontal="center" vertical="center"/>
    </xf>
    <xf numFmtId="0" fontId="27" fillId="0" borderId="1" xfId="0" applyFont="1" applyBorder="1" applyAlignment="1">
      <alignment horizontal="center" vertical="center"/>
    </xf>
    <xf numFmtId="0" fontId="27" fillId="0" borderId="22" xfId="0" applyFont="1" applyBorder="1" applyAlignment="1">
      <alignment horizontal="center" vertical="center"/>
    </xf>
    <xf numFmtId="0" fontId="15" fillId="0" borderId="17" xfId="0" applyFont="1" applyBorder="1" applyAlignment="1">
      <alignment horizontal="center" vertical="center"/>
    </xf>
    <xf numFmtId="0" fontId="15" fillId="0" borderId="1" xfId="0" applyFont="1" applyBorder="1" applyAlignment="1">
      <alignment horizontal="center" vertical="center"/>
    </xf>
    <xf numFmtId="0" fontId="15" fillId="0" borderId="22" xfId="0" applyFont="1" applyBorder="1" applyAlignment="1">
      <alignment horizontal="center" vertical="center"/>
    </xf>
    <xf numFmtId="0" fontId="27" fillId="2" borderId="15"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46" xfId="0" applyFont="1" applyFill="1" applyBorder="1" applyAlignment="1">
      <alignment horizontal="center" vertical="center"/>
    </xf>
    <xf numFmtId="0" fontId="27" fillId="0" borderId="19" xfId="0" applyFont="1" applyBorder="1" applyAlignment="1">
      <alignment horizontal="center" vertical="center"/>
    </xf>
    <xf numFmtId="0" fontId="27" fillId="0" borderId="50" xfId="0" applyFont="1" applyBorder="1" applyAlignment="1">
      <alignment horizontal="center" vertical="center"/>
    </xf>
    <xf numFmtId="0" fontId="27" fillId="0" borderId="2" xfId="0" applyFont="1" applyBorder="1" applyAlignment="1">
      <alignment horizontal="center" vertical="center"/>
    </xf>
    <xf numFmtId="0" fontId="27" fillId="2" borderId="17"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1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3" borderId="15" xfId="0" applyFont="1" applyFill="1" applyBorder="1" applyAlignment="1">
      <alignment horizontal="center" vertical="center"/>
    </xf>
    <xf numFmtId="0" fontId="27" fillId="3" borderId="16"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8" xfId="0" applyFont="1" applyFill="1" applyBorder="1" applyAlignment="1">
      <alignment horizontal="center" vertical="center"/>
    </xf>
    <xf numFmtId="0" fontId="27" fillId="3" borderId="27" xfId="0" applyFont="1" applyFill="1" applyBorder="1" applyAlignment="1">
      <alignment horizontal="center" vertical="center"/>
    </xf>
    <xf numFmtId="0" fontId="27" fillId="3" borderId="46"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46" xfId="0" applyFont="1" applyFill="1" applyBorder="1" applyAlignment="1">
      <alignment horizontal="center" vertical="center"/>
    </xf>
    <xf numFmtId="0" fontId="27" fillId="3" borderId="34" xfId="0" applyFont="1" applyFill="1" applyBorder="1" applyAlignment="1">
      <alignment horizontal="center" vertical="center"/>
    </xf>
    <xf numFmtId="0" fontId="27" fillId="3" borderId="0" xfId="0" applyFont="1" applyFill="1" applyAlignment="1">
      <alignment horizontal="center" vertical="center"/>
    </xf>
    <xf numFmtId="0" fontId="27" fillId="3" borderId="4" xfId="0" applyFont="1" applyFill="1" applyBorder="1" applyAlignment="1">
      <alignment horizontal="center" vertical="center"/>
    </xf>
    <xf numFmtId="0" fontId="22" fillId="0" borderId="15" xfId="0" applyFont="1" applyBorder="1" applyAlignment="1">
      <alignment horizontal="center" vertical="center"/>
    </xf>
    <xf numFmtId="0" fontId="22" fillId="0" borderId="34" xfId="0" applyFont="1" applyBorder="1" applyAlignment="1">
      <alignment horizontal="center" vertical="center"/>
    </xf>
    <xf numFmtId="0" fontId="22" fillId="0" borderId="18"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01" xfId="0" applyFont="1" applyBorder="1" applyAlignment="1">
      <alignment horizontal="center" vertical="center" wrapText="1"/>
    </xf>
    <xf numFmtId="0" fontId="22" fillId="0" borderId="9" xfId="0" applyFont="1" applyBorder="1" applyAlignment="1">
      <alignment horizontal="center" vertical="center"/>
    </xf>
    <xf numFmtId="0" fontId="22" fillId="0" borderId="4" xfId="0" applyFont="1" applyBorder="1" applyAlignment="1">
      <alignment horizontal="center" vertical="center"/>
    </xf>
    <xf numFmtId="0" fontId="22" fillId="0" borderId="17" xfId="0" applyFont="1" applyBorder="1" applyAlignment="1">
      <alignment horizontal="center" vertical="center" textRotation="255"/>
    </xf>
    <xf numFmtId="0" fontId="22" fillId="0" borderId="1" xfId="0" applyFont="1" applyBorder="1" applyAlignment="1">
      <alignment horizontal="center" vertical="center" textRotation="255"/>
    </xf>
    <xf numFmtId="0" fontId="22" fillId="0" borderId="124" xfId="0" applyFont="1" applyBorder="1" applyAlignment="1">
      <alignment horizontal="center" vertical="center" textRotation="255"/>
    </xf>
    <xf numFmtId="0" fontId="22" fillId="0" borderId="17" xfId="0" applyFont="1" applyBorder="1" applyAlignment="1">
      <alignment horizontal="center" vertical="center"/>
    </xf>
    <xf numFmtId="0" fontId="22" fillId="0" borderId="1" xfId="0" applyFont="1" applyBorder="1" applyAlignment="1">
      <alignment horizontal="center" vertical="center"/>
    </xf>
    <xf numFmtId="0" fontId="22" fillId="0" borderId="16" xfId="0" applyFont="1" applyBorder="1" applyAlignment="1">
      <alignment horizontal="center" vertical="center" textRotation="255"/>
    </xf>
    <xf numFmtId="0" fontId="22" fillId="0" borderId="8" xfId="0" applyFont="1" applyBorder="1" applyAlignment="1">
      <alignment horizontal="center" vertical="center" textRotation="255"/>
    </xf>
    <xf numFmtId="0" fontId="26" fillId="0" borderId="24"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126" xfId="0" applyFont="1" applyBorder="1" applyAlignment="1">
      <alignment horizontal="center" vertical="center" textRotation="255"/>
    </xf>
    <xf numFmtId="0" fontId="22" fillId="0" borderId="18" xfId="0" applyFont="1" applyBorder="1" applyAlignment="1">
      <alignment horizontal="center" vertical="center"/>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2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23" xfId="0" applyFont="1" applyBorder="1" applyAlignment="1">
      <alignment horizontal="center" vertical="center" wrapText="1"/>
    </xf>
    <xf numFmtId="0" fontId="22" fillId="0" borderId="23"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123" xfId="0" applyFont="1" applyBorder="1" applyAlignment="1">
      <alignment horizontal="center" vertical="center" textRotation="255"/>
    </xf>
    <xf numFmtId="0" fontId="22" fillId="0" borderId="1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23" xfId="0" applyFont="1" applyBorder="1" applyAlignment="1">
      <alignment horizontal="center" vertical="center"/>
    </xf>
    <xf numFmtId="0" fontId="22" fillId="0" borderId="5" xfId="0" applyFont="1" applyBorder="1" applyAlignment="1">
      <alignment horizontal="center" vertical="center"/>
    </xf>
    <xf numFmtId="0" fontId="22" fillId="0" borderId="3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30"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12" xfId="0" applyFont="1" applyBorder="1" applyAlignment="1">
      <alignment horizontal="center" vertical="center" textRotation="255"/>
    </xf>
    <xf numFmtId="0" fontId="22" fillId="0" borderId="31" xfId="0" applyFont="1" applyBorder="1" applyAlignment="1">
      <alignment horizontal="center" vertical="center" textRotation="255"/>
    </xf>
    <xf numFmtId="0" fontId="22" fillId="0" borderId="13" xfId="0" applyFont="1" applyBorder="1" applyAlignment="1">
      <alignment horizontal="center" vertical="center" textRotation="255"/>
    </xf>
    <xf numFmtId="0" fontId="22" fillId="0" borderId="32" xfId="0" applyFont="1" applyBorder="1" applyAlignment="1">
      <alignment horizontal="center" vertical="center" textRotation="255"/>
    </xf>
    <xf numFmtId="0" fontId="22" fillId="0" borderId="9" xfId="0" applyFont="1" applyBorder="1" applyAlignment="1">
      <alignment horizontal="center" vertical="center" textRotation="255"/>
    </xf>
    <xf numFmtId="0" fontId="22" fillId="0" borderId="26" xfId="0" applyFont="1" applyBorder="1" applyAlignment="1">
      <alignment horizontal="center" vertical="center" textRotation="255"/>
    </xf>
    <xf numFmtId="0" fontId="22" fillId="0" borderId="39" xfId="0" applyFont="1" applyBorder="1" applyAlignment="1">
      <alignment horizontal="center" vertical="center" wrapText="1"/>
    </xf>
    <xf numFmtId="0" fontId="22" fillId="0" borderId="73" xfId="0" applyFont="1" applyBorder="1" applyAlignment="1">
      <alignment horizontal="center" vertical="center" textRotation="255"/>
    </xf>
    <xf numFmtId="0" fontId="22" fillId="0" borderId="25" xfId="0" applyFont="1" applyBorder="1" applyAlignment="1">
      <alignment horizontal="center" vertical="center" textRotation="255"/>
    </xf>
    <xf numFmtId="0" fontId="22" fillId="0" borderId="122" xfId="0" applyFont="1" applyBorder="1" applyAlignment="1">
      <alignment horizontal="center" vertical="center" textRotation="255"/>
    </xf>
    <xf numFmtId="0" fontId="22" fillId="0" borderId="5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25"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40" xfId="0" applyFont="1" applyBorder="1" applyAlignment="1">
      <alignment horizontal="center" vertical="center" wrapText="1"/>
    </xf>
    <xf numFmtId="178" fontId="44" fillId="0" borderId="24" xfId="0" applyNumberFormat="1" applyFont="1" applyBorder="1" applyAlignment="1">
      <alignment horizontal="center" vertical="center" wrapText="1"/>
    </xf>
    <xf numFmtId="178" fontId="44" fillId="0" borderId="21" xfId="0" applyNumberFormat="1" applyFont="1" applyBorder="1" applyAlignment="1">
      <alignment horizontal="center" vertical="center" wrapText="1"/>
    </xf>
    <xf numFmtId="178" fontId="44" fillId="0" borderId="126" xfId="0" applyNumberFormat="1" applyFont="1" applyBorder="1" applyAlignment="1">
      <alignment horizontal="center" vertical="center" wrapText="1"/>
    </xf>
    <xf numFmtId="0" fontId="22" fillId="0" borderId="73" xfId="0" applyFont="1" applyBorder="1" applyAlignment="1">
      <alignment horizontal="center" vertical="center"/>
    </xf>
    <xf numFmtId="0" fontId="22" fillId="0" borderId="25" xfId="0" applyFont="1" applyBorder="1" applyAlignment="1">
      <alignment horizontal="center" vertical="center"/>
    </xf>
    <xf numFmtId="0" fontId="22" fillId="0" borderId="122" xfId="0" applyFont="1" applyBorder="1" applyAlignment="1">
      <alignment horizontal="center" vertical="center"/>
    </xf>
    <xf numFmtId="0" fontId="22" fillId="0" borderId="16" xfId="0" applyFont="1" applyBorder="1" applyAlignment="1">
      <alignment horizontal="center" vertical="center"/>
    </xf>
    <xf numFmtId="0" fontId="22" fillId="0" borderId="8" xfId="0" applyFont="1" applyBorder="1" applyAlignment="1">
      <alignment horizontal="center" vertical="center"/>
    </xf>
    <xf numFmtId="178" fontId="22" fillId="0" borderId="31" xfId="0" applyNumberFormat="1" applyFont="1" applyBorder="1" applyAlignment="1">
      <alignment horizontal="center" vertical="center" wrapText="1"/>
    </xf>
    <xf numFmtId="178" fontId="22" fillId="0" borderId="26" xfId="0" applyNumberFormat="1" applyFont="1" applyBorder="1" applyAlignment="1">
      <alignment horizontal="center" vertical="center" wrapText="1"/>
    </xf>
    <xf numFmtId="0" fontId="22" fillId="0" borderId="10" xfId="0" applyFont="1" applyBorder="1" applyAlignment="1">
      <alignment horizontal="center" vertical="center" wrapText="1"/>
    </xf>
    <xf numFmtId="0" fontId="22" fillId="0" borderId="124" xfId="0" applyFont="1"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6" xfId="0" applyBorder="1" applyAlignment="1">
      <alignment horizontal="center" vertical="center"/>
    </xf>
    <xf numFmtId="0" fontId="22" fillId="0" borderId="20" xfId="0" applyFont="1" applyBorder="1" applyAlignment="1">
      <alignment horizontal="center" vertical="center"/>
    </xf>
    <xf numFmtId="0" fontId="22" fillId="0" borderId="11"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19" xfId="0" applyFont="1" applyBorder="1" applyAlignment="1">
      <alignment horizontal="center" vertical="center" textRotation="255"/>
    </xf>
    <xf numFmtId="0" fontId="22" fillId="0" borderId="54" xfId="0" applyFont="1" applyBorder="1" applyAlignment="1">
      <alignment horizontal="center" vertical="center" textRotation="255"/>
    </xf>
    <xf numFmtId="0" fontId="17" fillId="0" borderId="12" xfId="0" applyFont="1" applyBorder="1" applyAlignment="1">
      <alignment horizontal="center" vertical="center"/>
    </xf>
    <xf numFmtId="0" fontId="9" fillId="0" borderId="31" xfId="0" applyFont="1" applyBorder="1" applyAlignment="1">
      <alignment horizontal="center" vertical="center"/>
    </xf>
    <xf numFmtId="0" fontId="17" fillId="5" borderId="14" xfId="0" applyFont="1" applyFill="1" applyBorder="1" applyAlignment="1">
      <alignment horizontal="center" vertical="center"/>
    </xf>
    <xf numFmtId="0" fontId="0" fillId="5" borderId="33" xfId="0" applyFill="1" applyBorder="1" applyAlignment="1">
      <alignment horizontal="center" vertical="center"/>
    </xf>
    <xf numFmtId="0" fontId="22" fillId="0" borderId="2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26" xfId="0" applyFont="1" applyBorder="1" applyAlignment="1">
      <alignment horizontal="center" vertical="center" wrapText="1"/>
    </xf>
    <xf numFmtId="0" fontId="11" fillId="0" borderId="0" xfId="0" applyFont="1" applyAlignment="1">
      <alignment horizontal="left" vertical="center"/>
    </xf>
    <xf numFmtId="0" fontId="8" fillId="0" borderId="0" xfId="0" applyFont="1" applyAlignment="1">
      <alignment horizontal="left" vertical="center"/>
    </xf>
    <xf numFmtId="0" fontId="40" fillId="5" borderId="0" xfId="0" applyFont="1" applyFill="1" applyAlignment="1">
      <alignment horizontal="center" vertical="center"/>
    </xf>
    <xf numFmtId="0" fontId="40" fillId="5" borderId="102" xfId="0" applyFont="1" applyFill="1" applyBorder="1" applyAlignment="1">
      <alignment horizontal="center" vertical="center"/>
    </xf>
    <xf numFmtId="0" fontId="22" fillId="0" borderId="24" xfId="0" applyFont="1" applyBorder="1" applyAlignment="1">
      <alignment horizontal="center" vertical="center" wrapText="1"/>
    </xf>
    <xf numFmtId="49" fontId="18" fillId="4" borderId="45" xfId="0" applyNumberFormat="1" applyFont="1" applyFill="1" applyBorder="1" applyAlignment="1">
      <alignment horizontal="center" vertical="center"/>
    </xf>
    <xf numFmtId="49" fontId="18" fillId="4" borderId="33" xfId="0" applyNumberFormat="1" applyFont="1" applyFill="1" applyBorder="1" applyAlignment="1">
      <alignment horizontal="center" vertical="center"/>
    </xf>
    <xf numFmtId="0" fontId="9" fillId="0" borderId="30" xfId="0" applyFont="1" applyBorder="1" applyAlignment="1">
      <alignment horizontal="center" vertical="center"/>
    </xf>
    <xf numFmtId="0" fontId="23" fillId="0" borderId="143" xfId="0" applyFont="1" applyBorder="1" applyAlignment="1">
      <alignment horizontal="center" vertical="center"/>
    </xf>
    <xf numFmtId="0" fontId="22" fillId="0" borderId="144" xfId="0" applyFont="1" applyBorder="1" applyAlignment="1">
      <alignment horizontal="center" vertical="center"/>
    </xf>
    <xf numFmtId="0" fontId="22" fillId="0" borderId="145" xfId="0" applyFont="1" applyBorder="1" applyAlignment="1">
      <alignment horizontal="center" vertical="center"/>
    </xf>
    <xf numFmtId="0" fontId="22" fillId="0" borderId="12" xfId="0" applyFont="1" applyBorder="1" applyAlignment="1">
      <alignment horizontal="center" vertical="center" wrapTex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26" xfId="0" applyFont="1" applyBorder="1" applyAlignment="1">
      <alignment horizontal="center" vertical="center"/>
    </xf>
    <xf numFmtId="0" fontId="22" fillId="0" borderId="35" xfId="0" applyFont="1" applyBorder="1" applyAlignment="1">
      <alignment horizontal="center" vertical="center"/>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5" xfId="0" applyFont="1" applyBorder="1" applyAlignment="1">
      <alignment horizontal="center" vertical="center" shrinkToFit="1"/>
    </xf>
    <xf numFmtId="0" fontId="22" fillId="0" borderId="3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27" xfId="0" applyFont="1" applyBorder="1" applyAlignment="1">
      <alignment horizontal="center" vertical="center" shrinkToFit="1"/>
    </xf>
    <xf numFmtId="0" fontId="22" fillId="0" borderId="26" xfId="0" applyFont="1" applyBorder="1" applyAlignment="1">
      <alignment horizontal="center" vertical="center" shrinkToFi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158" xfId="0" applyBorder="1" applyAlignment="1">
      <alignment horizontal="center" vertical="center" wrapText="1"/>
    </xf>
    <xf numFmtId="0" fontId="3" fillId="0" borderId="2" xfId="0" applyFont="1" applyBorder="1" applyAlignment="1">
      <alignment horizontal="center" vertical="justify"/>
    </xf>
    <xf numFmtId="0" fontId="3" fillId="0" borderId="7" xfId="0" applyFont="1" applyBorder="1" applyAlignment="1">
      <alignment horizontal="center" vertical="justify"/>
    </xf>
    <xf numFmtId="0" fontId="3" fillId="0" borderId="3" xfId="0" applyFont="1" applyBorder="1" applyAlignment="1">
      <alignment horizontal="center" vertical="justify"/>
    </xf>
    <xf numFmtId="0" fontId="3" fillId="0" borderId="15" xfId="0" applyFont="1" applyBorder="1" applyAlignment="1">
      <alignment horizontal="left" vertical="top" indent="1"/>
    </xf>
    <xf numFmtId="0" fontId="3" fillId="0" borderId="34" xfId="0" applyFont="1" applyBorder="1" applyAlignment="1">
      <alignment horizontal="left" vertical="top" indent="1"/>
    </xf>
    <xf numFmtId="0" fontId="3" fillId="0" borderId="16" xfId="0" applyFont="1" applyBorder="1" applyAlignment="1">
      <alignment horizontal="left" vertical="top" indent="1"/>
    </xf>
    <xf numFmtId="0" fontId="3" fillId="0" borderId="27" xfId="0" applyFont="1" applyBorder="1" applyAlignment="1">
      <alignment horizontal="left" vertical="top" indent="1"/>
    </xf>
    <xf numFmtId="0" fontId="3" fillId="0" borderId="4" xfId="0" applyFont="1" applyBorder="1" applyAlignment="1">
      <alignment horizontal="left" vertical="top" indent="1"/>
    </xf>
    <xf numFmtId="0" fontId="3" fillId="0" borderId="46" xfId="0" applyFont="1" applyBorder="1" applyAlignment="1">
      <alignment horizontal="left" vertical="top" indent="1"/>
    </xf>
    <xf numFmtId="0" fontId="3" fillId="0" borderId="2" xfId="0" applyFont="1" applyBorder="1" applyAlignment="1">
      <alignment horizontal="left" vertical="center" indent="1"/>
    </xf>
    <xf numFmtId="0" fontId="3" fillId="0" borderId="7" xfId="0" applyFont="1" applyBorder="1" applyAlignment="1">
      <alignment horizontal="left" vertical="center" indent="1"/>
    </xf>
    <xf numFmtId="0" fontId="3" fillId="0" borderId="3" xfId="0" applyFont="1" applyBorder="1" applyAlignment="1">
      <alignment horizontal="left" vertical="center" indent="1"/>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3" fillId="0" borderId="4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47" fillId="0" borderId="0" xfId="0" applyFont="1" applyAlignment="1">
      <alignment horizontal="left" vertical="top" wrapText="1"/>
    </xf>
    <xf numFmtId="0" fontId="7" fillId="0" borderId="0" xfId="0" applyFont="1" applyAlignment="1">
      <alignment horizontal="left" vertical="top" wrapText="1"/>
    </xf>
    <xf numFmtId="177" fontId="31" fillId="0" borderId="2" xfId="0" applyNumberFormat="1" applyFont="1" applyBorder="1" applyAlignment="1">
      <alignment wrapText="1"/>
    </xf>
    <xf numFmtId="177" fontId="31" fillId="0" borderId="3" xfId="0" applyNumberFormat="1" applyFont="1" applyBorder="1" applyAlignment="1">
      <alignment wrapText="1"/>
    </xf>
    <xf numFmtId="177" fontId="31" fillId="0" borderId="2" xfId="0" applyNumberFormat="1" applyFont="1" applyBorder="1" applyAlignment="1">
      <alignment wrapText="1" shrinkToFit="1"/>
    </xf>
    <xf numFmtId="177" fontId="31" fillId="0" borderId="3" xfId="0" applyNumberFormat="1" applyFont="1" applyBorder="1" applyAlignment="1">
      <alignment wrapText="1" shrinkToFit="1"/>
    </xf>
    <xf numFmtId="177" fontId="31" fillId="0" borderId="2" xfId="0" applyNumberFormat="1" applyFont="1" applyBorder="1" applyAlignment="1">
      <alignment horizontal="center"/>
    </xf>
    <xf numFmtId="177" fontId="31" fillId="0" borderId="3" xfId="0" applyNumberFormat="1" applyFont="1" applyBorder="1" applyAlignment="1">
      <alignment horizontal="center"/>
    </xf>
    <xf numFmtId="177" fontId="28" fillId="0" borderId="2" xfId="0" applyNumberFormat="1" applyFont="1" applyBorder="1" applyAlignment="1">
      <alignment wrapText="1"/>
    </xf>
    <xf numFmtId="177" fontId="28" fillId="0" borderId="3" xfId="0" applyNumberFormat="1" applyFont="1" applyBorder="1" applyAlignment="1">
      <alignment wrapText="1"/>
    </xf>
    <xf numFmtId="177" fontId="31" fillId="0" borderId="27" xfId="0" applyNumberFormat="1" applyFont="1" applyBorder="1" applyAlignment="1">
      <alignment wrapText="1"/>
    </xf>
    <xf numFmtId="177" fontId="31" fillId="0" borderId="46" xfId="0" applyNumberFormat="1" applyFont="1" applyBorder="1" applyAlignment="1">
      <alignment wrapText="1"/>
    </xf>
    <xf numFmtId="177" fontId="28" fillId="0" borderId="16" xfId="0" applyNumberFormat="1" applyFont="1" applyBorder="1" applyAlignment="1">
      <alignment horizontal="center" vertical="center"/>
    </xf>
    <xf numFmtId="177" fontId="28" fillId="0" borderId="46" xfId="0" applyNumberFormat="1" applyFont="1" applyBorder="1" applyAlignment="1">
      <alignment horizontal="center" vertical="center"/>
    </xf>
    <xf numFmtId="177" fontId="28" fillId="0" borderId="15" xfId="0" applyNumberFormat="1" applyFont="1" applyBorder="1" applyAlignment="1">
      <alignment horizontal="center" vertical="center"/>
    </xf>
    <xf numFmtId="177" fontId="28" fillId="0" borderId="27" xfId="0" applyNumberFormat="1" applyFont="1" applyBorder="1" applyAlignment="1">
      <alignment horizontal="center" vertical="center"/>
    </xf>
    <xf numFmtId="177" fontId="28" fillId="0" borderId="15" xfId="1" applyNumberFormat="1" applyFont="1" applyFill="1" applyBorder="1" applyAlignment="1">
      <alignment horizontal="center" vertical="center"/>
    </xf>
    <xf numFmtId="177" fontId="28" fillId="0" borderId="27" xfId="1" applyNumberFormat="1" applyFont="1" applyFill="1" applyBorder="1" applyAlignment="1">
      <alignment horizontal="center" vertical="center"/>
    </xf>
    <xf numFmtId="177" fontId="28" fillId="0" borderId="17" xfId="1" applyNumberFormat="1" applyFont="1" applyFill="1" applyBorder="1" applyAlignment="1">
      <alignment horizontal="center" vertical="center"/>
    </xf>
    <xf numFmtId="177" fontId="28" fillId="0" borderId="22" xfId="1" applyNumberFormat="1" applyFont="1" applyFill="1" applyBorder="1" applyAlignment="1">
      <alignment horizontal="center" vertical="center"/>
    </xf>
    <xf numFmtId="177" fontId="28" fillId="0" borderId="17" xfId="0" applyNumberFormat="1" applyFont="1" applyBorder="1" applyAlignment="1">
      <alignment horizontal="center" vertical="center"/>
    </xf>
    <xf numFmtId="177" fontId="28" fillId="0" borderId="22" xfId="0" applyNumberFormat="1" applyFont="1" applyBorder="1" applyAlignment="1">
      <alignment horizontal="center" vertical="center"/>
    </xf>
    <xf numFmtId="177" fontId="28" fillId="0" borderId="16" xfId="1" applyNumberFormat="1" applyFont="1" applyFill="1" applyBorder="1" applyAlignment="1">
      <alignment horizontal="center" vertical="center"/>
    </xf>
    <xf numFmtId="177" fontId="28" fillId="0" borderId="46" xfId="1" applyNumberFormat="1" applyFont="1" applyFill="1" applyBorder="1" applyAlignment="1">
      <alignment horizontal="center" vertical="center"/>
    </xf>
    <xf numFmtId="177" fontId="28" fillId="0" borderId="1" xfId="1" applyNumberFormat="1" applyFont="1" applyFill="1" applyBorder="1" applyAlignment="1">
      <alignment horizontal="center" vertical="center" wrapText="1"/>
    </xf>
    <xf numFmtId="177" fontId="28" fillId="0" borderId="22" xfId="1" applyNumberFormat="1" applyFont="1" applyFill="1" applyBorder="1" applyAlignment="1">
      <alignment horizontal="center" vertical="center" wrapText="1"/>
    </xf>
    <xf numFmtId="177" fontId="28" fillId="0" borderId="17" xfId="1" applyNumberFormat="1" applyFont="1" applyFill="1" applyBorder="1" applyAlignment="1">
      <alignment horizontal="center" vertical="center" wrapText="1"/>
    </xf>
    <xf numFmtId="177" fontId="31" fillId="0" borderId="7" xfId="0" applyNumberFormat="1" applyFont="1" applyBorder="1" applyAlignment="1">
      <alignment horizontal="center"/>
    </xf>
    <xf numFmtId="177" fontId="28" fillId="0" borderId="34" xfId="0" applyNumberFormat="1" applyFont="1" applyBorder="1" applyAlignment="1">
      <alignment horizontal="center" vertical="center"/>
    </xf>
    <xf numFmtId="177" fontId="28" fillId="0" borderId="6" xfId="0" applyNumberFormat="1" applyFont="1" applyBorder="1" applyAlignment="1">
      <alignment horizontal="center" vertical="center"/>
    </xf>
    <xf numFmtId="177" fontId="28" fillId="0" borderId="0" xfId="0" applyNumberFormat="1" applyFont="1" applyAlignment="1">
      <alignment horizontal="center" vertical="center"/>
    </xf>
    <xf numFmtId="177" fontId="28" fillId="0" borderId="4" xfId="0" applyNumberFormat="1" applyFont="1" applyBorder="1" applyAlignment="1">
      <alignment horizontal="center" vertical="center"/>
    </xf>
    <xf numFmtId="177" fontId="28" fillId="0" borderId="2" xfId="0" applyNumberFormat="1" applyFont="1" applyBorder="1" applyAlignment="1">
      <alignment horizontal="center" vertical="center"/>
    </xf>
    <xf numFmtId="177" fontId="28" fillId="0" borderId="7" xfId="0" applyNumberFormat="1" applyFont="1" applyBorder="1" applyAlignment="1">
      <alignment horizontal="center" vertical="center"/>
    </xf>
    <xf numFmtId="177" fontId="28" fillId="0" borderId="3" xfId="0" applyNumberFormat="1" applyFont="1" applyBorder="1" applyAlignment="1">
      <alignment horizontal="center" vertical="center"/>
    </xf>
    <xf numFmtId="177" fontId="28" fillId="0" borderId="1" xfId="0" applyNumberFormat="1" applyFont="1" applyBorder="1" applyAlignment="1">
      <alignment horizontal="center" vertical="center"/>
    </xf>
    <xf numFmtId="177" fontId="31" fillId="0" borderId="2" xfId="0" applyNumberFormat="1" applyFont="1" applyBorder="1" applyAlignment="1">
      <alignment horizontal="left" wrapText="1"/>
    </xf>
    <xf numFmtId="177" fontId="31" fillId="0" borderId="3" xfId="0" applyNumberFormat="1" applyFont="1" applyBorder="1" applyAlignment="1">
      <alignment horizontal="left" wrapText="1"/>
    </xf>
    <xf numFmtId="177" fontId="31" fillId="0" borderId="2" xfId="0" applyNumberFormat="1" applyFont="1" applyBorder="1" applyAlignment="1">
      <alignment horizontal="left" wrapText="1" shrinkToFit="1"/>
    </xf>
    <xf numFmtId="177" fontId="31" fillId="0" borderId="3" xfId="0" applyNumberFormat="1" applyFont="1" applyBorder="1" applyAlignment="1"/>
    <xf numFmtId="177" fontId="30" fillId="0" borderId="34" xfId="0" applyNumberFormat="1" applyFont="1" applyBorder="1" applyAlignment="1"/>
    <xf numFmtId="177" fontId="28" fillId="0" borderId="34" xfId="0" applyNumberFormat="1" applyFont="1" applyBorder="1" applyAlignment="1"/>
    <xf numFmtId="177" fontId="30" fillId="0" borderId="0" xfId="0" applyNumberFormat="1" applyFont="1" applyAlignment="1"/>
    <xf numFmtId="177" fontId="28" fillId="0" borderId="0" xfId="0" applyNumberFormat="1" applyFont="1" applyAlignment="1"/>
    <xf numFmtId="177" fontId="28" fillId="0" borderId="2" xfId="0" applyNumberFormat="1" applyFont="1" applyBorder="1" applyAlignment="1">
      <alignment horizontal="left" wrapText="1"/>
    </xf>
    <xf numFmtId="177" fontId="28" fillId="0" borderId="3" xfId="0" applyNumberFormat="1" applyFont="1" applyBorder="1" applyAlignment="1">
      <alignment horizontal="left" wrapText="1"/>
    </xf>
    <xf numFmtId="177" fontId="31" fillId="0" borderId="27" xfId="0" applyNumberFormat="1" applyFont="1" applyBorder="1" applyAlignment="1">
      <alignment horizontal="left" wrapText="1"/>
    </xf>
    <xf numFmtId="177" fontId="31" fillId="0" borderId="46" xfId="0" applyNumberFormat="1" applyFont="1" applyBorder="1" applyAlignment="1">
      <alignment horizontal="left" wrapText="1"/>
    </xf>
    <xf numFmtId="177" fontId="28" fillId="0" borderId="22" xfId="0" applyNumberFormat="1" applyFont="1" applyBorder="1" applyAlignment="1"/>
    <xf numFmtId="177" fontId="29" fillId="0" borderId="0" xfId="0" applyNumberFormat="1" applyFont="1" applyAlignment="1">
      <alignment horizontal="left"/>
    </xf>
    <xf numFmtId="177" fontId="31" fillId="0" borderId="15" xfId="0" applyNumberFormat="1" applyFont="1" applyBorder="1" applyAlignment="1">
      <alignment horizontal="center" vertical="center"/>
    </xf>
    <xf numFmtId="177" fontId="31" fillId="0" borderId="34" xfId="0" applyNumberFormat="1" applyFont="1" applyBorder="1" applyAlignment="1">
      <alignment horizontal="center" vertical="center"/>
    </xf>
    <xf numFmtId="177" fontId="31" fillId="0" borderId="6" xfId="0" applyNumberFormat="1" applyFont="1" applyBorder="1" applyAlignment="1">
      <alignment horizontal="center" vertical="center"/>
    </xf>
    <xf numFmtId="177" fontId="31" fillId="0" borderId="0" xfId="0" applyNumberFormat="1" applyFont="1" applyAlignment="1">
      <alignment horizontal="center" vertical="center"/>
    </xf>
    <xf numFmtId="177" fontId="31" fillId="0" borderId="8" xfId="0" applyNumberFormat="1" applyFont="1" applyBorder="1" applyAlignment="1">
      <alignment horizontal="center" vertical="center"/>
    </xf>
    <xf numFmtId="177" fontId="31" fillId="0" borderId="27" xfId="0" applyNumberFormat="1" applyFont="1" applyBorder="1" applyAlignment="1">
      <alignment horizontal="center" vertical="center"/>
    </xf>
    <xf numFmtId="177" fontId="31" fillId="0" borderId="4" xfId="0" applyNumberFormat="1" applyFont="1" applyBorder="1" applyAlignment="1">
      <alignment horizontal="center" vertical="center"/>
    </xf>
    <xf numFmtId="177" fontId="31" fillId="0" borderId="46" xfId="0" applyNumberFormat="1" applyFont="1" applyBorder="1" applyAlignment="1">
      <alignment horizontal="center" vertical="center"/>
    </xf>
    <xf numFmtId="177" fontId="28" fillId="0" borderId="2" xfId="1" applyNumberFormat="1" applyFont="1" applyFill="1" applyBorder="1" applyAlignment="1">
      <alignment horizontal="center" vertical="center"/>
    </xf>
    <xf numFmtId="177" fontId="28" fillId="0" borderId="7" xfId="1" applyNumberFormat="1" applyFont="1" applyFill="1" applyBorder="1" applyAlignment="1">
      <alignment horizontal="center" vertical="center"/>
    </xf>
    <xf numFmtId="177" fontId="28" fillId="0" borderId="4" xfId="0" applyNumberFormat="1" applyFont="1" applyBorder="1" applyAlignment="1">
      <alignment horizontal="center"/>
    </xf>
    <xf numFmtId="177" fontId="31" fillId="0" borderId="17" xfId="0" applyNumberFormat="1" applyFont="1" applyBorder="1" applyAlignment="1">
      <alignment horizontal="center" vertical="center"/>
    </xf>
    <xf numFmtId="177" fontId="31" fillId="0" borderId="1" xfId="0" applyNumberFormat="1" applyFont="1" applyBorder="1" applyAlignment="1">
      <alignment horizontal="center" vertical="center"/>
    </xf>
    <xf numFmtId="177" fontId="31" fillId="0" borderId="22" xfId="0" applyNumberFormat="1" applyFont="1" applyBorder="1" applyAlignment="1">
      <alignment horizontal="center" vertical="center"/>
    </xf>
    <xf numFmtId="177" fontId="28" fillId="0" borderId="17" xfId="0" applyNumberFormat="1" applyFont="1" applyBorder="1" applyAlignment="1">
      <alignment horizontal="center" vertical="center" wrapText="1"/>
    </xf>
    <xf numFmtId="177" fontId="28" fillId="0" borderId="22" xfId="0" applyNumberFormat="1" applyFont="1" applyBorder="1" applyAlignment="1">
      <alignment horizontal="center" vertical="center" wrapText="1"/>
    </xf>
    <xf numFmtId="177" fontId="31" fillId="0" borderId="15" xfId="1" applyNumberFormat="1" applyFont="1" applyFill="1" applyBorder="1" applyAlignment="1">
      <alignment horizontal="center" vertical="center"/>
    </xf>
    <xf numFmtId="177" fontId="31" fillId="0" borderId="6" xfId="1" applyNumberFormat="1" applyFont="1" applyFill="1" applyBorder="1" applyAlignment="1">
      <alignment horizontal="center" vertical="center"/>
    </xf>
    <xf numFmtId="177" fontId="31" fillId="0" borderId="27" xfId="1" applyNumberFormat="1" applyFont="1" applyFill="1" applyBorder="1" applyAlignment="1">
      <alignment horizontal="center" vertical="center"/>
    </xf>
    <xf numFmtId="177" fontId="31" fillId="0" borderId="16" xfId="1" applyNumberFormat="1" applyFont="1" applyFill="1" applyBorder="1" applyAlignment="1">
      <alignment horizontal="center" vertical="center"/>
    </xf>
    <xf numFmtId="177" fontId="31" fillId="0" borderId="8" xfId="1" applyNumberFormat="1" applyFont="1" applyFill="1" applyBorder="1" applyAlignment="1">
      <alignment horizontal="center" vertical="center"/>
    </xf>
    <xf numFmtId="177" fontId="31" fillId="0" borderId="46" xfId="1" applyNumberFormat="1" applyFont="1" applyFill="1" applyBorder="1" applyAlignment="1">
      <alignment horizontal="center" vertical="center"/>
    </xf>
    <xf numFmtId="177" fontId="32" fillId="0" borderId="2" xfId="0" applyNumberFormat="1" applyFont="1" applyBorder="1" applyAlignment="1">
      <alignment horizontal="left" wrapText="1" shrinkToFit="1"/>
    </xf>
    <xf numFmtId="177" fontId="28" fillId="0" borderId="3" xfId="0" applyNumberFormat="1" applyFont="1" applyBorder="1" applyAlignment="1"/>
    <xf numFmtId="177" fontId="32" fillId="0" borderId="2" xfId="0" applyNumberFormat="1" applyFont="1" applyBorder="1" applyAlignment="1">
      <alignment horizontal="center"/>
    </xf>
    <xf numFmtId="177" fontId="32" fillId="0" borderId="3" xfId="0" applyNumberFormat="1" applyFont="1" applyBorder="1" applyAlignment="1">
      <alignment horizontal="center"/>
    </xf>
    <xf numFmtId="177" fontId="32" fillId="0" borderId="2" xfId="0" applyNumberFormat="1" applyFont="1" applyBorder="1" applyAlignment="1">
      <alignment horizontal="left" wrapText="1"/>
    </xf>
    <xf numFmtId="177" fontId="32" fillId="0" borderId="3" xfId="0" applyNumberFormat="1" applyFont="1" applyBorder="1" applyAlignment="1">
      <alignment horizontal="left" wrapText="1"/>
    </xf>
    <xf numFmtId="177" fontId="32" fillId="0" borderId="27" xfId="0" applyNumberFormat="1" applyFont="1" applyBorder="1" applyAlignment="1">
      <alignment horizontal="left" wrapText="1"/>
    </xf>
    <xf numFmtId="177" fontId="32" fillId="0" borderId="46" xfId="0" applyNumberFormat="1" applyFont="1" applyBorder="1" applyAlignment="1">
      <alignment horizontal="left" wrapText="1"/>
    </xf>
    <xf numFmtId="177" fontId="33" fillId="0" borderId="15" xfId="0" applyNumberFormat="1" applyFont="1" applyBorder="1" applyAlignment="1">
      <alignment horizontal="center" vertical="center"/>
    </xf>
    <xf numFmtId="177" fontId="33" fillId="0" borderId="27" xfId="0" applyNumberFormat="1" applyFont="1" applyBorder="1" applyAlignment="1">
      <alignment horizontal="center" vertical="center"/>
    </xf>
    <xf numFmtId="177" fontId="28" fillId="0" borderId="8" xfId="0" applyNumberFormat="1" applyFont="1" applyBorder="1" applyAlignment="1">
      <alignment horizontal="center" vertical="center"/>
    </xf>
    <xf numFmtId="177" fontId="32" fillId="0" borderId="15" xfId="1" applyNumberFormat="1" applyFont="1" applyFill="1" applyBorder="1" applyAlignment="1">
      <alignment horizontal="center" vertical="center"/>
    </xf>
    <xf numFmtId="177" fontId="32" fillId="0" borderId="27" xfId="1" applyNumberFormat="1" applyFont="1" applyFill="1" applyBorder="1" applyAlignment="1">
      <alignment horizontal="center" vertical="center"/>
    </xf>
    <xf numFmtId="177" fontId="28" fillId="0" borderId="53" xfId="0" applyNumberFormat="1" applyFont="1" applyBorder="1" applyAlignment="1">
      <alignment horizontal="center" vertical="center"/>
    </xf>
    <xf numFmtId="177" fontId="28" fillId="0" borderId="141" xfId="0" applyNumberFormat="1" applyFont="1" applyBorder="1" applyAlignment="1">
      <alignment horizontal="center" vertical="center"/>
    </xf>
    <xf numFmtId="177" fontId="32" fillId="0" borderId="52" xfId="1" applyNumberFormat="1" applyFont="1" applyFill="1" applyBorder="1" applyAlignment="1">
      <alignment horizontal="center" vertical="center"/>
    </xf>
    <xf numFmtId="177" fontId="32" fillId="0" borderId="142" xfId="1" applyNumberFormat="1" applyFont="1" applyFill="1" applyBorder="1" applyAlignment="1">
      <alignment horizontal="center" vertical="center"/>
    </xf>
    <xf numFmtId="177" fontId="32" fillId="0" borderId="17" xfId="0" applyNumberFormat="1" applyFont="1" applyBorder="1" applyAlignment="1">
      <alignment horizontal="center" vertical="center"/>
    </xf>
    <xf numFmtId="177" fontId="32" fillId="0" borderId="15" xfId="0" applyNumberFormat="1" applyFont="1" applyBorder="1" applyAlignment="1">
      <alignment horizontal="center" vertical="center"/>
    </xf>
    <xf numFmtId="177" fontId="28" fillId="0" borderId="4" xfId="0" applyNumberFormat="1" applyFont="1" applyBorder="1" applyAlignment="1"/>
    <xf numFmtId="177" fontId="28" fillId="0" borderId="7" xfId="0" applyNumberFormat="1" applyFont="1" applyBorder="1" applyAlignment="1">
      <alignment horizontal="center"/>
    </xf>
    <xf numFmtId="177" fontId="28" fillId="0" borderId="3" xfId="0" applyNumberFormat="1" applyFont="1" applyBorder="1" applyAlignment="1">
      <alignment horizontal="center"/>
    </xf>
    <xf numFmtId="177" fontId="31" fillId="0" borderId="2" xfId="1" applyNumberFormat="1" applyFont="1" applyFill="1" applyBorder="1" applyAlignment="1">
      <alignment horizontal="center" vertical="center"/>
    </xf>
    <xf numFmtId="177" fontId="31" fillId="0" borderId="53" xfId="1" applyNumberFormat="1" applyFont="1" applyFill="1" applyBorder="1" applyAlignment="1">
      <alignment horizontal="center" vertical="center"/>
    </xf>
    <xf numFmtId="177" fontId="31" fillId="0" borderId="54" xfId="1" applyNumberFormat="1" applyFont="1" applyFill="1" applyBorder="1" applyAlignment="1">
      <alignment horizontal="center" vertical="center"/>
    </xf>
    <xf numFmtId="177" fontId="31" fillId="0" borderId="141" xfId="1" applyNumberFormat="1" applyFont="1" applyFill="1" applyBorder="1" applyAlignment="1">
      <alignment horizontal="center" vertical="center"/>
    </xf>
    <xf numFmtId="177" fontId="28" fillId="0" borderId="52" xfId="1" applyNumberFormat="1" applyFont="1" applyFill="1" applyBorder="1" applyAlignment="1">
      <alignment horizontal="center" vertical="center"/>
    </xf>
    <xf numFmtId="177" fontId="28" fillId="0" borderId="142" xfId="1" applyNumberFormat="1" applyFont="1" applyFill="1" applyBorder="1" applyAlignment="1">
      <alignment horizontal="center" vertical="center"/>
    </xf>
    <xf numFmtId="177" fontId="28" fillId="0" borderId="137" xfId="0" applyNumberFormat="1" applyFont="1" applyBorder="1" applyAlignment="1">
      <alignment horizontal="center" vertical="center"/>
    </xf>
    <xf numFmtId="177" fontId="28" fillId="0" borderId="19" xfId="0" applyNumberFormat="1" applyFont="1" applyBorder="1" applyAlignment="1">
      <alignment horizontal="center" vertical="center"/>
    </xf>
    <xf numFmtId="177" fontId="28" fillId="0" borderId="136" xfId="1" applyNumberFormat="1" applyFont="1" applyFill="1" applyBorder="1" applyAlignment="1">
      <alignment horizontal="center" vertical="center"/>
    </xf>
    <xf numFmtId="177" fontId="28" fillId="0" borderId="19" xfId="1" applyNumberFormat="1" applyFont="1" applyFill="1" applyBorder="1" applyAlignment="1">
      <alignment horizontal="center" vertical="center"/>
    </xf>
    <xf numFmtId="177" fontId="28" fillId="0" borderId="19" xfId="0" applyNumberFormat="1" applyFont="1" applyBorder="1" applyAlignment="1"/>
    <xf numFmtId="177" fontId="32" fillId="0" borderId="27" xfId="0" applyNumberFormat="1" applyFont="1" applyBorder="1" applyAlignment="1">
      <alignment horizontal="center" vertical="center"/>
    </xf>
    <xf numFmtId="0" fontId="62" fillId="0" borderId="0" xfId="0" applyFont="1">
      <alignment vertical="center"/>
    </xf>
  </cellXfs>
  <cellStyles count="2">
    <cellStyle name="桁区切り" xfId="1" builtinId="6"/>
    <cellStyle name="標準" xfId="0" builtinId="0"/>
  </cellStyles>
  <dxfs count="3">
    <dxf>
      <font>
        <b/>
        <i val="0"/>
        <strike val="0"/>
        <color rgb="FFFF0000"/>
      </font>
    </dxf>
    <dxf>
      <font>
        <color theme="4"/>
      </font>
      <fill>
        <patternFill>
          <bgColor theme="7" tint="0.59996337778862885"/>
        </patternFill>
      </fill>
    </dxf>
    <dxf>
      <font>
        <color rgb="FF9C0006"/>
      </font>
      <fill>
        <patternFill>
          <bgColor rgb="FFFFC7CE"/>
        </patternFill>
      </fill>
    </dxf>
  </dxfs>
  <tableStyles count="0" defaultTableStyle="TableStyleMedium2" defaultPivotStyle="PivotStyleLight16"/>
  <colors>
    <mruColors>
      <color rgb="FFFAACF6"/>
      <color rgb="FFCCFFFF"/>
      <color rgb="FFFFCCCC"/>
      <color rgb="FFFF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152400</xdr:rowOff>
    </xdr:from>
    <xdr:ext cx="184731" cy="264560"/>
    <xdr:sp macro="" textlink="">
      <xdr:nvSpPr>
        <xdr:cNvPr id="4" name="テキスト ボックス 3">
          <a:extLst>
            <a:ext uri="{FF2B5EF4-FFF2-40B4-BE49-F238E27FC236}">
              <a16:creationId xmlns:a16="http://schemas.microsoft.com/office/drawing/2014/main" id="{2D71A2DC-B4DD-4C77-9C7D-D2782DD22C63}"/>
            </a:ext>
          </a:extLst>
        </xdr:cNvPr>
        <xdr:cNvSpPr txBox="1"/>
      </xdr:nvSpPr>
      <xdr:spPr>
        <a:xfrm>
          <a:off x="98059875" y="152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6"/>
  <sheetViews>
    <sheetView view="pageBreakPreview" zoomScale="60" zoomScaleNormal="100" workbookViewId="0">
      <selection activeCell="O28" sqref="O28"/>
    </sheetView>
  </sheetViews>
  <sheetFormatPr defaultColWidth="9" defaultRowHeight="20.25" customHeight="1"/>
  <cols>
    <col min="1" max="1" width="5.69140625" style="578" customWidth="1"/>
    <col min="2" max="2" width="6.3828125" style="578" customWidth="1"/>
    <col min="3" max="16384" width="9" style="578"/>
  </cols>
  <sheetData>
    <row r="1" spans="1:3" ht="27.75" customHeight="1">
      <c r="B1" s="584" t="s">
        <v>427</v>
      </c>
    </row>
    <row r="3" spans="1:3" ht="20.25" customHeight="1">
      <c r="A3" s="577" t="s">
        <v>392</v>
      </c>
      <c r="B3" s="578" t="s">
        <v>394</v>
      </c>
    </row>
    <row r="4" spans="1:3" ht="20.25" customHeight="1">
      <c r="A4" s="577"/>
    </row>
    <row r="5" spans="1:3" ht="20.25" customHeight="1">
      <c r="A5" s="577" t="s">
        <v>422</v>
      </c>
      <c r="B5" s="578" t="s">
        <v>423</v>
      </c>
    </row>
    <row r="6" spans="1:3" ht="20.25" customHeight="1">
      <c r="A6" s="577"/>
    </row>
    <row r="7" spans="1:3" ht="20.25" customHeight="1">
      <c r="A7" s="577" t="s">
        <v>424</v>
      </c>
      <c r="B7" s="583" t="s">
        <v>425</v>
      </c>
    </row>
    <row r="8" spans="1:3" ht="20.25" customHeight="1">
      <c r="A8" s="577"/>
      <c r="B8" s="583" t="s">
        <v>426</v>
      </c>
    </row>
    <row r="9" spans="1:3" ht="20.25" customHeight="1">
      <c r="A9" s="577"/>
    </row>
    <row r="10" spans="1:3" ht="20.25" customHeight="1">
      <c r="A10" s="577" t="s">
        <v>400</v>
      </c>
    </row>
    <row r="11" spans="1:3" ht="20.25" customHeight="1">
      <c r="A11" s="577" t="s">
        <v>393</v>
      </c>
      <c r="B11" s="579"/>
      <c r="C11" s="578" t="s">
        <v>395</v>
      </c>
    </row>
    <row r="12" spans="1:3" ht="20.25" customHeight="1">
      <c r="B12" s="580"/>
      <c r="C12" s="581" t="s">
        <v>396</v>
      </c>
    </row>
    <row r="13" spans="1:3" ht="20.25" customHeight="1">
      <c r="B13" s="39"/>
      <c r="C13" s="578" t="s">
        <v>397</v>
      </c>
    </row>
    <row r="16" spans="1:3" ht="20.25" customHeight="1">
      <c r="A16" s="578" t="s">
        <v>401</v>
      </c>
    </row>
    <row r="17" spans="1:4" ht="20.25" customHeight="1">
      <c r="A17" s="577" t="s">
        <v>398</v>
      </c>
      <c r="B17" s="578" t="s">
        <v>53</v>
      </c>
      <c r="C17" s="582"/>
      <c r="D17" s="578" t="s">
        <v>415</v>
      </c>
    </row>
    <row r="18" spans="1:4" ht="20.25" customHeight="1">
      <c r="A18" s="577"/>
      <c r="B18" s="578" t="s">
        <v>414</v>
      </c>
    </row>
    <row r="20" spans="1:4" ht="20.25" customHeight="1">
      <c r="A20" s="577" t="s">
        <v>399</v>
      </c>
      <c r="B20" s="578" t="s">
        <v>417</v>
      </c>
    </row>
    <row r="21" spans="1:4" ht="20.25" customHeight="1">
      <c r="A21" s="577"/>
      <c r="B21" s="578" t="s">
        <v>416</v>
      </c>
    </row>
    <row r="23" spans="1:4" ht="20.25" customHeight="1">
      <c r="A23" s="577" t="s">
        <v>402</v>
      </c>
      <c r="B23" s="578" t="s">
        <v>405</v>
      </c>
    </row>
    <row r="25" spans="1:4" ht="20.25" customHeight="1">
      <c r="A25" s="577" t="s">
        <v>404</v>
      </c>
      <c r="B25" s="578" t="s">
        <v>403</v>
      </c>
    </row>
    <row r="26" spans="1:4" ht="20.25" customHeight="1">
      <c r="A26" s="577"/>
    </row>
    <row r="27" spans="1:4" ht="20.25" customHeight="1">
      <c r="A27" s="577"/>
    </row>
    <row r="29" spans="1:4" ht="20.25" customHeight="1">
      <c r="A29" s="578" t="s">
        <v>406</v>
      </c>
    </row>
    <row r="30" spans="1:4" ht="20.25" customHeight="1">
      <c r="A30" s="577" t="s">
        <v>407</v>
      </c>
      <c r="B30" s="578" t="s">
        <v>408</v>
      </c>
    </row>
    <row r="31" spans="1:4" ht="20.25" customHeight="1">
      <c r="B31" s="578" t="s">
        <v>409</v>
      </c>
    </row>
    <row r="32" spans="1:4" ht="20.25" customHeight="1">
      <c r="B32" s="578" t="s">
        <v>410</v>
      </c>
    </row>
    <row r="35" spans="1:2" ht="20.25" customHeight="1">
      <c r="A35" s="578" t="s">
        <v>411</v>
      </c>
    </row>
    <row r="36" spans="1:2" ht="20.25" customHeight="1">
      <c r="A36" s="577" t="s">
        <v>419</v>
      </c>
      <c r="B36" s="578" t="s">
        <v>412</v>
      </c>
    </row>
    <row r="39" spans="1:2" ht="20.25" customHeight="1">
      <c r="A39" s="578" t="s">
        <v>421</v>
      </c>
    </row>
    <row r="40" spans="1:2" ht="20.25" customHeight="1">
      <c r="A40" s="577" t="s">
        <v>413</v>
      </c>
      <c r="B40" s="577" t="s">
        <v>420</v>
      </c>
    </row>
    <row r="41" spans="1:2" ht="20.25" customHeight="1">
      <c r="B41" s="578" t="s">
        <v>418</v>
      </c>
    </row>
    <row r="44" spans="1:2" ht="20.25" customHeight="1">
      <c r="A44" s="578" t="s">
        <v>446</v>
      </c>
    </row>
    <row r="45" spans="1:2" ht="20.25" customHeight="1">
      <c r="A45" s="577" t="s">
        <v>443</v>
      </c>
      <c r="B45" s="578" t="s">
        <v>444</v>
      </c>
    </row>
    <row r="46" spans="1:2" ht="20.25" customHeight="1">
      <c r="B46" s="578" t="s">
        <v>445</v>
      </c>
    </row>
  </sheetData>
  <phoneticPr fontId="1"/>
  <pageMargins left="0.7" right="0.7" top="0.75" bottom="0.75" header="0.3" footer="0.3"/>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B0F0"/>
  </sheetPr>
  <dimension ref="A1:AL100"/>
  <sheetViews>
    <sheetView topLeftCell="A25" zoomScaleNormal="100" workbookViewId="0">
      <selection sqref="A1:F1"/>
    </sheetView>
  </sheetViews>
  <sheetFormatPr defaultColWidth="12.23046875" defaultRowHeight="24.65" customHeight="1"/>
  <cols>
    <col min="1" max="1" width="4.07421875" style="261" customWidth="1"/>
    <col min="2" max="16384" width="12.23046875" style="261"/>
  </cols>
  <sheetData>
    <row r="1" spans="1:23" ht="24.65" customHeight="1">
      <c r="A1" s="867"/>
      <c r="B1" s="867"/>
      <c r="C1" s="867"/>
      <c r="D1" s="867"/>
      <c r="E1" s="867"/>
      <c r="F1" s="867"/>
    </row>
    <row r="2" spans="1:23" ht="24.65" customHeight="1">
      <c r="B2" s="867"/>
      <c r="C2" s="867"/>
      <c r="D2" s="867"/>
      <c r="E2" s="867"/>
      <c r="F2" s="867"/>
      <c r="G2" s="867"/>
      <c r="H2" s="867"/>
      <c r="I2" s="867"/>
      <c r="J2" s="867"/>
      <c r="K2" s="867"/>
      <c r="L2" s="867"/>
      <c r="M2" s="867"/>
    </row>
    <row r="3" spans="1:23" ht="24.65" customHeight="1">
      <c r="B3" s="235"/>
      <c r="C3" s="228"/>
      <c r="D3" s="235"/>
    </row>
    <row r="4" spans="1:23" ht="24.65" customHeight="1">
      <c r="B4" s="228"/>
      <c r="C4" s="228"/>
      <c r="D4" s="915" t="s">
        <v>250</v>
      </c>
      <c r="E4" s="915"/>
      <c r="F4" s="915"/>
      <c r="G4" s="915"/>
      <c r="H4" s="915"/>
      <c r="I4" s="915"/>
      <c r="J4" s="915"/>
      <c r="K4" s="915"/>
      <c r="L4" s="915"/>
      <c r="M4" s="915"/>
      <c r="N4" s="915"/>
      <c r="O4" s="915"/>
      <c r="P4" s="915"/>
      <c r="Q4" s="915"/>
      <c r="R4" s="915"/>
      <c r="S4" s="915"/>
      <c r="W4" s="237" t="s">
        <v>186</v>
      </c>
    </row>
    <row r="5" spans="1:23" ht="24.65" customHeight="1">
      <c r="A5" s="838" t="s">
        <v>228</v>
      </c>
      <c r="B5" s="852"/>
      <c r="C5" s="836"/>
      <c r="D5" s="882" t="s">
        <v>229</v>
      </c>
      <c r="E5" s="857"/>
      <c r="F5" s="857"/>
      <c r="G5" s="857"/>
      <c r="H5" s="882" t="s">
        <v>230</v>
      </c>
      <c r="I5" s="857"/>
      <c r="J5" s="857"/>
      <c r="K5" s="857"/>
      <c r="L5" s="882" t="s">
        <v>231</v>
      </c>
      <c r="M5" s="857"/>
      <c r="N5" s="857"/>
      <c r="O5" s="857"/>
      <c r="P5" s="882" t="s">
        <v>232</v>
      </c>
      <c r="Q5" s="857"/>
      <c r="R5" s="857"/>
      <c r="S5" s="857"/>
      <c r="T5" s="856" t="s">
        <v>233</v>
      </c>
      <c r="U5" s="857"/>
      <c r="V5" s="857"/>
      <c r="W5" s="858"/>
    </row>
    <row r="6" spans="1:23" ht="24.65" customHeight="1">
      <c r="A6" s="853"/>
      <c r="B6" s="854"/>
      <c r="C6" s="906"/>
      <c r="D6" s="907" t="s">
        <v>266</v>
      </c>
      <c r="E6" s="909" t="s">
        <v>265</v>
      </c>
      <c r="F6" s="844" t="s">
        <v>195</v>
      </c>
      <c r="G6" s="914" t="s">
        <v>196</v>
      </c>
      <c r="H6" s="911" t="s">
        <v>266</v>
      </c>
      <c r="I6" s="836" t="s">
        <v>265</v>
      </c>
      <c r="J6" s="844" t="s">
        <v>195</v>
      </c>
      <c r="K6" s="914" t="s">
        <v>196</v>
      </c>
      <c r="L6" s="907" t="s">
        <v>266</v>
      </c>
      <c r="M6" s="909" t="s">
        <v>265</v>
      </c>
      <c r="N6" s="844" t="s">
        <v>195</v>
      </c>
      <c r="O6" s="914" t="s">
        <v>196</v>
      </c>
      <c r="P6" s="911" t="s">
        <v>266</v>
      </c>
      <c r="Q6" s="836" t="s">
        <v>265</v>
      </c>
      <c r="R6" s="838" t="s">
        <v>195</v>
      </c>
      <c r="S6" s="914" t="s">
        <v>196</v>
      </c>
      <c r="T6" s="907" t="s">
        <v>266</v>
      </c>
      <c r="U6" s="909" t="s">
        <v>265</v>
      </c>
      <c r="V6" s="844" t="s">
        <v>195</v>
      </c>
      <c r="W6" s="913" t="s">
        <v>196</v>
      </c>
    </row>
    <row r="7" spans="1:23" ht="24.65" customHeight="1">
      <c r="A7" s="839"/>
      <c r="B7" s="855"/>
      <c r="C7" s="837"/>
      <c r="D7" s="908"/>
      <c r="E7" s="910"/>
      <c r="F7" s="845"/>
      <c r="G7" s="839"/>
      <c r="H7" s="912"/>
      <c r="I7" s="837"/>
      <c r="J7" s="845"/>
      <c r="K7" s="839"/>
      <c r="L7" s="908"/>
      <c r="M7" s="910"/>
      <c r="N7" s="845"/>
      <c r="O7" s="839"/>
      <c r="P7" s="912"/>
      <c r="Q7" s="837"/>
      <c r="R7" s="839"/>
      <c r="S7" s="839"/>
      <c r="T7" s="908"/>
      <c r="U7" s="910"/>
      <c r="V7" s="845"/>
      <c r="W7" s="872"/>
    </row>
    <row r="8" spans="1:23" ht="24.65" customHeight="1">
      <c r="A8" s="251">
        <v>1</v>
      </c>
      <c r="B8" s="902" t="s">
        <v>234</v>
      </c>
      <c r="C8" s="903"/>
      <c r="D8" s="281">
        <f>COUNTIFS('(①本体)入力画面'!$E$16:$E$55,"計画",'(①本体)入力画面'!$K$16:$K$55,$B8,'(①本体)入力画面'!AZ$16:AZ$55,1,'(①本体)入力画面'!$F$16:$F$55,"今回請求")</f>
        <v>0</v>
      </c>
      <c r="E8" s="247">
        <f>SUMIFS('(①本体)入力画面'!$BA$16:$BA$55,'(①本体)入力画面'!$E$16:$E$55,"計画",'(①本体)入力画面'!$K$16:$K$55,$B8,'(①本体)入力画面'!$F$16:$F$55,"今回請求")</f>
        <v>0</v>
      </c>
      <c r="F8" s="248">
        <f>SUMIFS('(①本体)入力画面'!$BB$16:$BB$55,'(①本体)入力画面'!$E$16:$E$55,"計画",'(①本体)入力画面'!$K$16:$K$55,$B8,'(①本体)入力画面'!$F$16:$F$55,"今回請求")</f>
        <v>0</v>
      </c>
      <c r="G8" s="281">
        <f>SUMIFS('(①本体)入力画面'!$BC$16:$BC$55,'(①本体)入力画面'!$E$16:$E$55,"計画",'(①本体)入力画面'!$K$16:$K$55,$B8,'(①本体)入力画面'!$F$16:$F$55,"今回請求")</f>
        <v>0</v>
      </c>
      <c r="H8" s="246">
        <f>COUNTIFS('(①本体)入力画面'!$E$16:$E$55,"計画",'(①本体)入力画面'!$K$16:$K$55,$B8,'(①本体)入力画面'!BI$16:BI$55,1,'(①本体)入力画面'!$F$16:$F$55,"今回請求")</f>
        <v>0</v>
      </c>
      <c r="I8" s="260">
        <f>SUMIFS('(①本体)入力画面'!$BJ$16:$BJ$55,'(①本体)入力画面'!$E$16:$E$55,"計画",'(①本体)入力画面'!$K$16:$K$55,$B8,'(①本体)入力画面'!$F$16:$F$55,"今回請求")</f>
        <v>0</v>
      </c>
      <c r="J8" s="248">
        <f>SUMIFS('(①本体)入力画面'!$BK$16:$BK$55,'(①本体)入力画面'!$E$16:$E$55,"計画",'(①本体)入力画面'!$K$16:$K$55,$B8,'(①本体)入力画面'!$F$16:$F$55,"今回請求")</f>
        <v>0</v>
      </c>
      <c r="K8" s="281">
        <f>SUMIFS('(①本体)入力画面'!$BL$16:$BL$55,'(①本体)入力画面'!$E$16:$E$55,"計画",'(①本体)入力画面'!$K$16:$K$55,$B8,'(①本体)入力画面'!$F$16:$F$55,"今回請求")</f>
        <v>0</v>
      </c>
      <c r="L8" s="281">
        <f>COUNTIFS('(①本体)入力画面'!$E$16:$E$55,"計画",'(①本体)入力画面'!$K$16:$K$55,$B8,'(①本体)入力画面'!BR$16:BR$55,1,'(①本体)入力画面'!$F$16:$F$55,"今回請求")</f>
        <v>0</v>
      </c>
      <c r="M8" s="247">
        <f>SUMIFS('(①本体)入力画面'!$BS$16:$BS$55,'(①本体)入力画面'!$E$16:$E$55,"計画",'(①本体)入力画面'!$K$16:$K$55,$B8,'(①本体)入力画面'!$F$16:$F$55,"今回請求")</f>
        <v>0</v>
      </c>
      <c r="N8" s="281">
        <f>SUMIFS('(①本体)入力画面'!$BT$16:$BT$55,'(①本体)入力画面'!$E$16:$E$55,"計画",'(①本体)入力画面'!$K$16:$K$55,$B8,'(①本体)入力画面'!$F$16:$F$55,"今回請求")</f>
        <v>0</v>
      </c>
      <c r="O8" s="281">
        <f>SUMIFS('(①本体)入力画面'!$BU$16:$BU$55,'(①本体)入力画面'!$E$16:$E$55,"計画",'(①本体)入力画面'!$K$16:$K$55,$B8,'(①本体)入力画面'!$F$16:$F$55,"今回請求")</f>
        <v>0</v>
      </c>
      <c r="P8" s="246">
        <f>COUNTIFS('(①本体)入力画面'!$E$16:$E$55,"計画",'(①本体)入力画面'!$K$16:$K$55,$B8,'(①本体)入力画面'!CA$16:CA$55,1,'(①本体)入力画面'!$F$16:$F$55,"今回請求")</f>
        <v>0</v>
      </c>
      <c r="Q8" s="260">
        <f>SUMIFS('(①本体)入力画面'!$CB$16:$CB$55,'(①本体)入力画面'!$E$16:$E$55,"計画",'(①本体)入力画面'!$K$16:$K$55,$B8,'(①本体)入力画面'!$F$16:$F$55,"今回請求")</f>
        <v>0</v>
      </c>
      <c r="R8" s="281">
        <f>SUMIFS('(①本体)入力画面'!$CC$16:$CC$55,'(①本体)入力画面'!$E$16:$E$55,"計画",'(①本体)入力画面'!$K$16:$K$55,$B8,'(①本体)入力画面'!$F$16:$F$55,"今回請求")</f>
        <v>0</v>
      </c>
      <c r="S8" s="281">
        <f>SUMIFS('(①本体)入力画面'!$CD$16:$CD$55,'(①本体)入力画面'!$E$16:$E$55,"計画",'(①本体)入力画面'!$K$16:$K$55,$B8,'(①本体)入力画面'!$F$16:$F$55,"今回請求")</f>
        <v>0</v>
      </c>
      <c r="T8" s="281">
        <f t="shared" ref="T8:W23" si="0">D8+H8+L8+P8</f>
        <v>0</v>
      </c>
      <c r="U8" s="247">
        <f t="shared" si="0"/>
        <v>0</v>
      </c>
      <c r="V8" s="249">
        <f t="shared" si="0"/>
        <v>0</v>
      </c>
      <c r="W8" s="248">
        <f t="shared" si="0"/>
        <v>0</v>
      </c>
    </row>
    <row r="9" spans="1:23" ht="24.65" customHeight="1">
      <c r="A9" s="250">
        <v>2</v>
      </c>
      <c r="B9" s="900" t="s">
        <v>235</v>
      </c>
      <c r="C9" s="901"/>
      <c r="D9" s="281">
        <f>COUNTIFS('(①本体)入力画面'!$E$16:$E$55,"計画",'(①本体)入力画面'!$K$16:$K$55,$B9,'(①本体)入力画面'!AZ$16:AZ$55,1,'(①本体)入力画面'!$F$16:$F$55,"今回請求")</f>
        <v>0</v>
      </c>
      <c r="E9" s="247">
        <f>SUMIFS('(①本体)入力画面'!$BA$16:$BA$55,'(①本体)入力画面'!$E$16:$E$55,"計画",'(①本体)入力画面'!$K$16:$K$55,$B9,'(①本体)入力画面'!$F$16:$F$55,"今回請求")</f>
        <v>0</v>
      </c>
      <c r="F9" s="248">
        <f>SUMIFS('(①本体)入力画面'!$BB$16:$BB$55,'(①本体)入力画面'!$E$16:$E$55,"計画",'(①本体)入力画面'!$K$16:$K$55,$B9,'(①本体)入力画面'!$F$16:$F$55,"今回請求")</f>
        <v>0</v>
      </c>
      <c r="G9" s="281">
        <f>SUMIFS('(①本体)入力画面'!$BC$16:$BC$55,'(①本体)入力画面'!$E$16:$E$55,"計画",'(①本体)入力画面'!$K$16:$K$55,$B9,'(①本体)入力画面'!$F$16:$F$55,"今回請求")</f>
        <v>0</v>
      </c>
      <c r="H9" s="246">
        <f>COUNTIFS('(①本体)入力画面'!$E$16:$E$55,"計画",'(①本体)入力画面'!$K$16:$K$55,$B9,'(①本体)入力画面'!BI$16:BI$55,1,'(①本体)入力画面'!$F$16:$F$55,"今回請求")</f>
        <v>0</v>
      </c>
      <c r="I9" s="260">
        <f>SUMIFS('(①本体)入力画面'!$BJ$16:$BJ$55,'(①本体)入力画面'!$E$16:$E$55,"計画",'(①本体)入力画面'!$K$16:$K$55,$B9,'(①本体)入力画面'!$F$16:$F$55,"今回請求")</f>
        <v>0</v>
      </c>
      <c r="J9" s="248">
        <f>SUMIFS('(①本体)入力画面'!$BK$16:$BK$55,'(①本体)入力画面'!$E$16:$E$55,"計画",'(①本体)入力画面'!$K$16:$K$55,$B9,'(①本体)入力画面'!$F$16:$F$55,"今回請求")</f>
        <v>0</v>
      </c>
      <c r="K9" s="281">
        <f>SUMIFS('(①本体)入力画面'!$BL$16:$BL$55,'(①本体)入力画面'!$E$16:$E$55,"計画",'(①本体)入力画面'!$K$16:$K$55,$B9,'(①本体)入力画面'!$F$16:$F$55,"今回請求")</f>
        <v>0</v>
      </c>
      <c r="L9" s="281">
        <f>COUNTIFS('(①本体)入力画面'!$E$16:$E$55,"計画",'(①本体)入力画面'!$K$16:$K$55,$B9,'(①本体)入力画面'!BR$16:BR$55,1,'(①本体)入力画面'!$F$16:$F$55,"今回請求")</f>
        <v>0</v>
      </c>
      <c r="M9" s="247">
        <f>SUMIFS('(①本体)入力画面'!$BS$16:$BS$55,'(①本体)入力画面'!$E$16:$E$55,"計画",'(①本体)入力画面'!$K$16:$K$55,$B9,'(①本体)入力画面'!$F$16:$F$55,"今回請求")</f>
        <v>0</v>
      </c>
      <c r="N9" s="281">
        <f>SUMIFS('(①本体)入力画面'!$BT$16:$BT$55,'(①本体)入力画面'!$E$16:$E$55,"計画",'(①本体)入力画面'!$K$16:$K$55,$B9,'(①本体)入力画面'!$F$16:$F$55,"今回請求")</f>
        <v>0</v>
      </c>
      <c r="O9" s="281">
        <f>SUMIFS('(①本体)入力画面'!$BU$16:$BU$55,'(①本体)入力画面'!$E$16:$E$55,"計画",'(①本体)入力画面'!$K$16:$K$55,$B9,'(①本体)入力画面'!$F$16:$F$55,"今回請求")</f>
        <v>0</v>
      </c>
      <c r="P9" s="246">
        <f>COUNTIFS('(①本体)入力画面'!$E$16:$E$55,"計画",'(①本体)入力画面'!$K$16:$K$55,$B9,'(①本体)入力画面'!CA$16:CA$55,1,'(①本体)入力画面'!$F$16:$F$55,"今回請求")</f>
        <v>0</v>
      </c>
      <c r="Q9" s="260">
        <f>SUMIFS('(①本体)入力画面'!$CB$16:$CB$55,'(①本体)入力画面'!$E$16:$E$55,"計画",'(①本体)入力画面'!$K$16:$K$55,$B9,'(①本体)入力画面'!$F$16:$F$55,"今回請求")</f>
        <v>0</v>
      </c>
      <c r="R9" s="281">
        <f>SUMIFS('(①本体)入力画面'!$CC$16:$CC$55,'(①本体)入力画面'!$E$16:$E$55,"計画",'(①本体)入力画面'!$K$16:$K$55,$B9,'(①本体)入力画面'!$F$16:$F$55,"今回請求")</f>
        <v>0</v>
      </c>
      <c r="S9" s="281">
        <f>SUMIFS('(①本体)入力画面'!$CD$16:$CD$55,'(①本体)入力画面'!$E$16:$E$55,"計画",'(①本体)入力画面'!$K$16:$K$55,$B9,'(①本体)入力画面'!$F$16:$F$55,"今回請求")</f>
        <v>0</v>
      </c>
      <c r="T9" s="281">
        <f t="shared" si="0"/>
        <v>0</v>
      </c>
      <c r="U9" s="247">
        <f t="shared" si="0"/>
        <v>0</v>
      </c>
      <c r="V9" s="249">
        <f t="shared" si="0"/>
        <v>0</v>
      </c>
      <c r="W9" s="248">
        <f t="shared" si="0"/>
        <v>0</v>
      </c>
    </row>
    <row r="10" spans="1:23" ht="24.65" customHeight="1">
      <c r="A10" s="245">
        <v>3</v>
      </c>
      <c r="B10" s="900" t="s">
        <v>72</v>
      </c>
      <c r="C10" s="901"/>
      <c r="D10" s="281">
        <f>COUNTIFS('(①本体)入力画面'!$E$16:$E$55,"計画",'(①本体)入力画面'!$K$16:$K$55,$B10,'(①本体)入力画面'!AZ$16:AZ$55,1,'(①本体)入力画面'!$F$16:$F$55,"今回請求")</f>
        <v>0</v>
      </c>
      <c r="E10" s="247">
        <f>SUMIFS('(①本体)入力画面'!$BA$16:$BA$55,'(①本体)入力画面'!$E$16:$E$55,"計画",'(①本体)入力画面'!$K$16:$K$55,$B10,'(①本体)入力画面'!$F$16:$F$55,"今回請求")</f>
        <v>0</v>
      </c>
      <c r="F10" s="248">
        <f>SUMIFS('(①本体)入力画面'!$BB$16:$BB$55,'(①本体)入力画面'!$E$16:$E$55,"計画",'(①本体)入力画面'!$K$16:$K$55,$B10,'(①本体)入力画面'!$F$16:$F$55,"今回請求")</f>
        <v>0</v>
      </c>
      <c r="G10" s="281">
        <f>SUMIFS('(①本体)入力画面'!$BC$16:$BC$55,'(①本体)入力画面'!$E$16:$E$55,"計画",'(①本体)入力画面'!$K$16:$K$55,$B10,'(①本体)入力画面'!$F$16:$F$55,"今回請求")</f>
        <v>0</v>
      </c>
      <c r="H10" s="246">
        <f>COUNTIFS('(①本体)入力画面'!$E$16:$E$55,"計画",'(①本体)入力画面'!$K$16:$K$55,$B10,'(①本体)入力画面'!BI$16:BI$55,1,'(①本体)入力画面'!$F$16:$F$55,"今回請求")</f>
        <v>0</v>
      </c>
      <c r="I10" s="260">
        <f>SUMIFS('(①本体)入力画面'!$BJ$16:$BJ$55,'(①本体)入力画面'!$E$16:$E$55,"計画",'(①本体)入力画面'!$K$16:$K$55,$B10,'(①本体)入力画面'!$F$16:$F$55,"今回請求")</f>
        <v>0</v>
      </c>
      <c r="J10" s="248">
        <f>SUMIFS('(①本体)入力画面'!$BK$16:$BK$55,'(①本体)入力画面'!$E$16:$E$55,"計画",'(①本体)入力画面'!$K$16:$K$55,$B10,'(①本体)入力画面'!$F$16:$F$55,"今回請求")</f>
        <v>0</v>
      </c>
      <c r="K10" s="281">
        <f>SUMIFS('(①本体)入力画面'!$BL$16:$BL$55,'(①本体)入力画面'!$E$16:$E$55,"計画",'(①本体)入力画面'!$K$16:$K$55,$B10,'(①本体)入力画面'!$F$16:$F$55,"今回請求")</f>
        <v>0</v>
      </c>
      <c r="L10" s="281">
        <f>COUNTIFS('(①本体)入力画面'!$E$16:$E$55,"計画",'(①本体)入力画面'!$K$16:$K$55,$B10,'(①本体)入力画面'!BR$16:BR$55,1,'(①本体)入力画面'!$F$16:$F$55,"今回請求")</f>
        <v>0</v>
      </c>
      <c r="M10" s="247">
        <f>SUMIFS('(①本体)入力画面'!$BS$16:$BS$55,'(①本体)入力画面'!$E$16:$E$55,"計画",'(①本体)入力画面'!$K$16:$K$55,$B10,'(①本体)入力画面'!$F$16:$F$55,"今回請求")</f>
        <v>0</v>
      </c>
      <c r="N10" s="281">
        <f>SUMIFS('(①本体)入力画面'!$BT$16:$BT$55,'(①本体)入力画面'!$E$16:$E$55,"計画",'(①本体)入力画面'!$K$16:$K$55,$B10,'(①本体)入力画面'!$F$16:$F$55,"今回請求")</f>
        <v>0</v>
      </c>
      <c r="O10" s="281">
        <f>SUMIFS('(①本体)入力画面'!$BU$16:$BU$55,'(①本体)入力画面'!$E$16:$E$55,"計画",'(①本体)入力画面'!$K$16:$K$55,$B10,'(①本体)入力画面'!$F$16:$F$55,"今回請求")</f>
        <v>0</v>
      </c>
      <c r="P10" s="246">
        <f>COUNTIFS('(①本体)入力画面'!$E$16:$E$55,"計画",'(①本体)入力画面'!$K$16:$K$55,$B10,'(①本体)入力画面'!CA$16:CA$55,1,'(①本体)入力画面'!$F$16:$F$55,"今回請求")</f>
        <v>0</v>
      </c>
      <c r="Q10" s="260">
        <f>SUMIFS('(①本体)入力画面'!$CB$16:$CB$55,'(①本体)入力画面'!$E$16:$E$55,"計画",'(①本体)入力画面'!$K$16:$K$55,$B10,'(①本体)入力画面'!$F$16:$F$55,"今回請求")</f>
        <v>0</v>
      </c>
      <c r="R10" s="281">
        <f>SUMIFS('(①本体)入力画面'!$CC$16:$CC$55,'(①本体)入力画面'!$E$16:$E$55,"計画",'(①本体)入力画面'!$K$16:$K$55,$B10,'(①本体)入力画面'!$F$16:$F$55,"今回請求")</f>
        <v>0</v>
      </c>
      <c r="S10" s="281">
        <f>SUMIFS('(①本体)入力画面'!$CD$16:$CD$55,'(①本体)入力画面'!$E$16:$E$55,"計画",'(①本体)入力画面'!$K$16:$K$55,$B10,'(①本体)入力画面'!$F$16:$F$55,"今回請求")</f>
        <v>0</v>
      </c>
      <c r="T10" s="281">
        <f t="shared" si="0"/>
        <v>0</v>
      </c>
      <c r="U10" s="247">
        <f t="shared" si="0"/>
        <v>0</v>
      </c>
      <c r="V10" s="249">
        <f t="shared" si="0"/>
        <v>0</v>
      </c>
      <c r="W10" s="248">
        <f t="shared" si="0"/>
        <v>0</v>
      </c>
    </row>
    <row r="11" spans="1:23" ht="24.65" customHeight="1">
      <c r="A11" s="250">
        <v>4</v>
      </c>
      <c r="B11" s="900" t="s">
        <v>73</v>
      </c>
      <c r="C11" s="901"/>
      <c r="D11" s="281">
        <f>COUNTIFS('(①本体)入力画面'!$E$16:$E$55,"計画",'(①本体)入力画面'!$K$16:$K$55,$B11,'(①本体)入力画面'!AZ$16:AZ$55,1,'(①本体)入力画面'!$F$16:$F$55,"今回請求")</f>
        <v>0</v>
      </c>
      <c r="E11" s="247">
        <f>SUMIFS('(①本体)入力画面'!$BA$16:$BA$55,'(①本体)入力画面'!$E$16:$E$55,"計画",'(①本体)入力画面'!$K$16:$K$55,$B11,'(①本体)入力画面'!$F$16:$F$55,"今回請求")</f>
        <v>0</v>
      </c>
      <c r="F11" s="248">
        <f>SUMIFS('(①本体)入力画面'!$BB$16:$BB$55,'(①本体)入力画面'!$E$16:$E$55,"計画",'(①本体)入力画面'!$K$16:$K$55,$B11,'(①本体)入力画面'!$F$16:$F$55,"今回請求")</f>
        <v>0</v>
      </c>
      <c r="G11" s="281">
        <f>SUMIFS('(①本体)入力画面'!$BC$16:$BC$55,'(①本体)入力画面'!$E$16:$E$55,"計画",'(①本体)入力画面'!$K$16:$K$55,$B11,'(①本体)入力画面'!$F$16:$F$55,"今回請求")</f>
        <v>0</v>
      </c>
      <c r="H11" s="246">
        <f>COUNTIFS('(①本体)入力画面'!$E$16:$E$55,"計画",'(①本体)入力画面'!$K$16:$K$55,$B11,'(①本体)入力画面'!BI$16:BI$55,1,'(①本体)入力画面'!$F$16:$F$55,"今回請求")</f>
        <v>0</v>
      </c>
      <c r="I11" s="260">
        <f>SUMIFS('(①本体)入力画面'!$BJ$16:$BJ$55,'(①本体)入力画面'!$E$16:$E$55,"計画",'(①本体)入力画面'!$K$16:$K$55,$B11,'(①本体)入力画面'!$F$16:$F$55,"今回請求")</f>
        <v>0</v>
      </c>
      <c r="J11" s="248">
        <f>SUMIFS('(①本体)入力画面'!$BK$16:$BK$55,'(①本体)入力画面'!$E$16:$E$55,"計画",'(①本体)入力画面'!$K$16:$K$55,$B11,'(①本体)入力画面'!$F$16:$F$55,"今回請求")</f>
        <v>0</v>
      </c>
      <c r="K11" s="281">
        <f>SUMIFS('(①本体)入力画面'!$BL$16:$BL$55,'(①本体)入力画面'!$E$16:$E$55,"計画",'(①本体)入力画面'!$K$16:$K$55,$B11,'(①本体)入力画面'!$F$16:$F$55,"今回請求")</f>
        <v>0</v>
      </c>
      <c r="L11" s="281">
        <f>COUNTIFS('(①本体)入力画面'!$E$16:$E$55,"計画",'(①本体)入力画面'!$K$16:$K$55,$B11,'(①本体)入力画面'!BR$16:BR$55,1,'(①本体)入力画面'!$F$16:$F$55,"今回請求")</f>
        <v>0</v>
      </c>
      <c r="M11" s="247">
        <f>SUMIFS('(①本体)入力画面'!$BS$16:$BS$55,'(①本体)入力画面'!$E$16:$E$55,"計画",'(①本体)入力画面'!$K$16:$K$55,$B11,'(①本体)入力画面'!$F$16:$F$55,"今回請求")</f>
        <v>0</v>
      </c>
      <c r="N11" s="281">
        <f>SUMIFS('(①本体)入力画面'!$BT$16:$BT$55,'(①本体)入力画面'!$E$16:$E$55,"計画",'(①本体)入力画面'!$K$16:$K$55,$B11,'(①本体)入力画面'!$F$16:$F$55,"今回請求")</f>
        <v>0</v>
      </c>
      <c r="O11" s="281">
        <f>SUMIFS('(①本体)入力画面'!$BU$16:$BU$55,'(①本体)入力画面'!$E$16:$E$55,"計画",'(①本体)入力画面'!$K$16:$K$55,$B11,'(①本体)入力画面'!$F$16:$F$55,"今回請求")</f>
        <v>0</v>
      </c>
      <c r="P11" s="246">
        <f>COUNTIFS('(①本体)入力画面'!$E$16:$E$55,"計画",'(①本体)入力画面'!$K$16:$K$55,$B11,'(①本体)入力画面'!CA$16:CA$55,1,'(①本体)入力画面'!$F$16:$F$55,"今回請求")</f>
        <v>0</v>
      </c>
      <c r="Q11" s="260">
        <f>SUMIFS('(①本体)入力画面'!$CB$16:$CB$55,'(①本体)入力画面'!$E$16:$E$55,"計画",'(①本体)入力画面'!$K$16:$K$55,$B11,'(①本体)入力画面'!$F$16:$F$55,"今回請求")</f>
        <v>0</v>
      </c>
      <c r="R11" s="281">
        <f>SUMIFS('(①本体)入力画面'!$CC$16:$CC$55,'(①本体)入力画面'!$E$16:$E$55,"計画",'(①本体)入力画面'!$K$16:$K$55,$B11,'(①本体)入力画面'!$F$16:$F$55,"今回請求")</f>
        <v>0</v>
      </c>
      <c r="S11" s="281">
        <f>SUMIFS('(①本体)入力画面'!$CD$16:$CD$55,'(①本体)入力画面'!$E$16:$E$55,"計画",'(①本体)入力画面'!$K$16:$K$55,$B11,'(①本体)入力画面'!$F$16:$F$55,"今回請求")</f>
        <v>0</v>
      </c>
      <c r="T11" s="281">
        <f t="shared" si="0"/>
        <v>0</v>
      </c>
      <c r="U11" s="247">
        <f t="shared" si="0"/>
        <v>0</v>
      </c>
      <c r="V11" s="249">
        <f t="shared" si="0"/>
        <v>0</v>
      </c>
      <c r="W11" s="248">
        <f t="shared" si="0"/>
        <v>0</v>
      </c>
    </row>
    <row r="12" spans="1:23" ht="24.65" customHeight="1">
      <c r="A12" s="251">
        <v>5</v>
      </c>
      <c r="B12" s="900" t="s">
        <v>74</v>
      </c>
      <c r="C12" s="901"/>
      <c r="D12" s="281">
        <f>COUNTIFS('(①本体)入力画面'!$E$16:$E$55,"計画",'(①本体)入力画面'!$K$16:$K$55,$B12,'(①本体)入力画面'!AZ$16:AZ$55,1,'(①本体)入力画面'!$F$16:$F$55,"今回請求")</f>
        <v>0</v>
      </c>
      <c r="E12" s="247">
        <f>SUMIFS('(①本体)入力画面'!$BA$16:$BA$55,'(①本体)入力画面'!$E$16:$E$55,"計画",'(①本体)入力画面'!$K$16:$K$55,$B12,'(①本体)入力画面'!$F$16:$F$55,"今回請求")</f>
        <v>0</v>
      </c>
      <c r="F12" s="248">
        <f>SUMIFS('(①本体)入力画面'!$BB$16:$BB$55,'(①本体)入力画面'!$E$16:$E$55,"計画",'(①本体)入力画面'!$K$16:$K$55,$B12,'(①本体)入力画面'!$F$16:$F$55,"今回請求")</f>
        <v>0</v>
      </c>
      <c r="G12" s="281">
        <f>SUMIFS('(①本体)入力画面'!$BC$16:$BC$55,'(①本体)入力画面'!$E$16:$E$55,"計画",'(①本体)入力画面'!$K$16:$K$55,$B12,'(①本体)入力画面'!$F$16:$F$55,"今回請求")</f>
        <v>0</v>
      </c>
      <c r="H12" s="246">
        <f>COUNTIFS('(①本体)入力画面'!$E$16:$E$55,"計画",'(①本体)入力画面'!$K$16:$K$55,$B12,'(①本体)入力画面'!BI$16:BI$55,1,'(①本体)入力画面'!$F$16:$F$55,"今回請求")</f>
        <v>0</v>
      </c>
      <c r="I12" s="260">
        <f>SUMIFS('(①本体)入力画面'!$BJ$16:$BJ$55,'(①本体)入力画面'!$E$16:$E$55,"計画",'(①本体)入力画面'!$K$16:$K$55,$B12,'(①本体)入力画面'!$F$16:$F$55,"今回請求")</f>
        <v>0</v>
      </c>
      <c r="J12" s="248">
        <f>SUMIFS('(①本体)入力画面'!$BK$16:$BK$55,'(①本体)入力画面'!$E$16:$E$55,"計画",'(①本体)入力画面'!$K$16:$K$55,$B12,'(①本体)入力画面'!$F$16:$F$55,"今回請求")</f>
        <v>0</v>
      </c>
      <c r="K12" s="281">
        <f>SUMIFS('(①本体)入力画面'!$BL$16:$BL$55,'(①本体)入力画面'!$E$16:$E$55,"計画",'(①本体)入力画面'!$K$16:$K$55,$B12,'(①本体)入力画面'!$F$16:$F$55,"今回請求")</f>
        <v>0</v>
      </c>
      <c r="L12" s="281">
        <f>COUNTIFS('(①本体)入力画面'!$E$16:$E$55,"計画",'(①本体)入力画面'!$K$16:$K$55,$B12,'(①本体)入力画面'!BR$16:BR$55,1,'(①本体)入力画面'!$F$16:$F$55,"今回請求")</f>
        <v>0</v>
      </c>
      <c r="M12" s="247">
        <f>SUMIFS('(①本体)入力画面'!$BS$16:$BS$55,'(①本体)入力画面'!$E$16:$E$55,"計画",'(①本体)入力画面'!$K$16:$K$55,$B12,'(①本体)入力画面'!$F$16:$F$55,"今回請求")</f>
        <v>0</v>
      </c>
      <c r="N12" s="281">
        <f>SUMIFS('(①本体)入力画面'!$BT$16:$BT$55,'(①本体)入力画面'!$E$16:$E$55,"計画",'(①本体)入力画面'!$K$16:$K$55,$B12,'(①本体)入力画面'!$F$16:$F$55,"今回請求")</f>
        <v>0</v>
      </c>
      <c r="O12" s="281">
        <f>SUMIFS('(①本体)入力画面'!$BU$16:$BU$55,'(①本体)入力画面'!$E$16:$E$55,"計画",'(①本体)入力画面'!$K$16:$K$55,$B12,'(①本体)入力画面'!$F$16:$F$55,"今回請求")</f>
        <v>0</v>
      </c>
      <c r="P12" s="246">
        <f>COUNTIFS('(①本体)入力画面'!$E$16:$E$55,"計画",'(①本体)入力画面'!$K$16:$K$55,$B12,'(①本体)入力画面'!CA$16:CA$55,1,'(①本体)入力画面'!$F$16:$F$55,"今回請求")</f>
        <v>0</v>
      </c>
      <c r="Q12" s="260">
        <f>SUMIFS('(①本体)入力画面'!$CB$16:$CB$55,'(①本体)入力画面'!$E$16:$E$55,"計画",'(①本体)入力画面'!$K$16:$K$55,$B12,'(①本体)入力画面'!$F$16:$F$55,"今回請求")</f>
        <v>0</v>
      </c>
      <c r="R12" s="281">
        <f>SUMIFS('(①本体)入力画面'!$CC$16:$CC$55,'(①本体)入力画面'!$E$16:$E$55,"計画",'(①本体)入力画面'!$K$16:$K$55,$B12,'(①本体)入力画面'!$F$16:$F$55,"今回請求")</f>
        <v>0</v>
      </c>
      <c r="S12" s="281">
        <f>SUMIFS('(①本体)入力画面'!$CD$16:$CD$55,'(①本体)入力画面'!$E$16:$E$55,"計画",'(①本体)入力画面'!$K$16:$K$55,$B12,'(①本体)入力画面'!$F$16:$F$55,"今回請求")</f>
        <v>0</v>
      </c>
      <c r="T12" s="281">
        <f t="shared" si="0"/>
        <v>0</v>
      </c>
      <c r="U12" s="247">
        <f t="shared" si="0"/>
        <v>0</v>
      </c>
      <c r="V12" s="249">
        <f t="shared" si="0"/>
        <v>0</v>
      </c>
      <c r="W12" s="248">
        <f t="shared" si="0"/>
        <v>0</v>
      </c>
    </row>
    <row r="13" spans="1:23" ht="24.65" customHeight="1">
      <c r="A13" s="250">
        <v>6</v>
      </c>
      <c r="B13" s="900" t="s">
        <v>75</v>
      </c>
      <c r="C13" s="901"/>
      <c r="D13" s="281">
        <f>COUNTIFS('(①本体)入力画面'!$E$16:$E$55,"計画",'(①本体)入力画面'!$K$16:$K$55,$B13,'(①本体)入力画面'!AZ$16:AZ$55,1,'(①本体)入力画面'!$F$16:$F$55,"今回請求")</f>
        <v>0</v>
      </c>
      <c r="E13" s="247">
        <f>SUMIFS('(①本体)入力画面'!$BA$16:$BA$55,'(①本体)入力画面'!$E$16:$E$55,"計画",'(①本体)入力画面'!$K$16:$K$55,$B13,'(①本体)入力画面'!$F$16:$F$55,"今回請求")</f>
        <v>0</v>
      </c>
      <c r="F13" s="248">
        <f>SUMIFS('(①本体)入力画面'!$BB$16:$BB$55,'(①本体)入力画面'!$E$16:$E$55,"計画",'(①本体)入力画面'!$K$16:$K$55,$B13,'(①本体)入力画面'!$F$16:$F$55,"今回請求")</f>
        <v>0</v>
      </c>
      <c r="G13" s="281">
        <f>SUMIFS('(①本体)入力画面'!$BC$16:$BC$55,'(①本体)入力画面'!$E$16:$E$55,"計画",'(①本体)入力画面'!$K$16:$K$55,$B13,'(①本体)入力画面'!$F$16:$F$55,"今回請求")</f>
        <v>0</v>
      </c>
      <c r="H13" s="246">
        <f>COUNTIFS('(①本体)入力画面'!$E$16:$E$55,"計画",'(①本体)入力画面'!$K$16:$K$55,$B13,'(①本体)入力画面'!BI$16:BI$55,1,'(①本体)入力画面'!$F$16:$F$55,"今回請求")</f>
        <v>0</v>
      </c>
      <c r="I13" s="260">
        <f>SUMIFS('(①本体)入力画面'!$BJ$16:$BJ$55,'(①本体)入力画面'!$E$16:$E$55,"計画",'(①本体)入力画面'!$K$16:$K$55,$B13,'(①本体)入力画面'!$F$16:$F$55,"今回請求")</f>
        <v>0</v>
      </c>
      <c r="J13" s="248">
        <f>SUMIFS('(①本体)入力画面'!$BK$16:$BK$55,'(①本体)入力画面'!$E$16:$E$55,"計画",'(①本体)入力画面'!$K$16:$K$55,$B13,'(①本体)入力画面'!$F$16:$F$55,"今回請求")</f>
        <v>0</v>
      </c>
      <c r="K13" s="281">
        <f>SUMIFS('(①本体)入力画面'!$BL$16:$BL$55,'(①本体)入力画面'!$E$16:$E$55,"計画",'(①本体)入力画面'!$K$16:$K$55,$B13,'(①本体)入力画面'!$F$16:$F$55,"今回請求")</f>
        <v>0</v>
      </c>
      <c r="L13" s="281">
        <f>COUNTIFS('(①本体)入力画面'!$E$16:$E$55,"計画",'(①本体)入力画面'!$K$16:$K$55,$B13,'(①本体)入力画面'!BR$16:BR$55,1,'(①本体)入力画面'!$F$16:$F$55,"今回請求")</f>
        <v>0</v>
      </c>
      <c r="M13" s="247">
        <f>SUMIFS('(①本体)入力画面'!$BS$16:$BS$55,'(①本体)入力画面'!$E$16:$E$55,"計画",'(①本体)入力画面'!$K$16:$K$55,$B13,'(①本体)入力画面'!$F$16:$F$55,"今回請求")</f>
        <v>0</v>
      </c>
      <c r="N13" s="281">
        <f>SUMIFS('(①本体)入力画面'!$BT$16:$BT$55,'(①本体)入力画面'!$E$16:$E$55,"計画",'(①本体)入力画面'!$K$16:$K$55,$B13,'(①本体)入力画面'!$F$16:$F$55,"今回請求")</f>
        <v>0</v>
      </c>
      <c r="O13" s="281">
        <f>SUMIFS('(①本体)入力画面'!$BU$16:$BU$55,'(①本体)入力画面'!$E$16:$E$55,"計画",'(①本体)入力画面'!$K$16:$K$55,$B13,'(①本体)入力画面'!$F$16:$F$55,"今回請求")</f>
        <v>0</v>
      </c>
      <c r="P13" s="246">
        <f>COUNTIFS('(①本体)入力画面'!$E$16:$E$55,"計画",'(①本体)入力画面'!$K$16:$K$55,$B13,'(①本体)入力画面'!CA$16:CA$55,1,'(①本体)入力画面'!$F$16:$F$55,"今回請求")</f>
        <v>0</v>
      </c>
      <c r="Q13" s="260">
        <f>SUMIFS('(①本体)入力画面'!$CB$16:$CB$55,'(①本体)入力画面'!$E$16:$E$55,"計画",'(①本体)入力画面'!$K$16:$K$55,$B13,'(①本体)入力画面'!$F$16:$F$55,"今回請求")</f>
        <v>0</v>
      </c>
      <c r="R13" s="281">
        <f>SUMIFS('(①本体)入力画面'!$CC$16:$CC$55,'(①本体)入力画面'!$E$16:$E$55,"計画",'(①本体)入力画面'!$K$16:$K$55,$B13,'(①本体)入力画面'!$F$16:$F$55,"今回請求")</f>
        <v>0</v>
      </c>
      <c r="S13" s="281">
        <f>SUMIFS('(①本体)入力画面'!$CD$16:$CD$55,'(①本体)入力画面'!$E$16:$E$55,"計画",'(①本体)入力画面'!$K$16:$K$55,$B13,'(①本体)入力画面'!$F$16:$F$55,"今回請求")</f>
        <v>0</v>
      </c>
      <c r="T13" s="281">
        <f t="shared" si="0"/>
        <v>0</v>
      </c>
      <c r="U13" s="247">
        <f t="shared" si="0"/>
        <v>0</v>
      </c>
      <c r="V13" s="249">
        <f t="shared" si="0"/>
        <v>0</v>
      </c>
      <c r="W13" s="248">
        <f t="shared" si="0"/>
        <v>0</v>
      </c>
    </row>
    <row r="14" spans="1:23" ht="24.65" customHeight="1">
      <c r="A14" s="245">
        <v>7</v>
      </c>
      <c r="B14" s="900" t="s">
        <v>76</v>
      </c>
      <c r="C14" s="901"/>
      <c r="D14" s="281">
        <f>COUNTIFS('(①本体)入力画面'!$E$16:$E$55,"計画",'(①本体)入力画面'!$K$16:$K$55,$B14,'(①本体)入力画面'!AZ$16:AZ$55,1,'(①本体)入力画面'!$F$16:$F$55,"今回請求")</f>
        <v>0</v>
      </c>
      <c r="E14" s="247">
        <f>SUMIFS('(①本体)入力画面'!$BA$16:$BA$55,'(①本体)入力画面'!$E$16:$E$55,"計画",'(①本体)入力画面'!$K$16:$K$55,$B14,'(①本体)入力画面'!$F$16:$F$55,"今回請求")</f>
        <v>0</v>
      </c>
      <c r="F14" s="248">
        <f>SUMIFS('(①本体)入力画面'!$BB$16:$BB$55,'(①本体)入力画面'!$E$16:$E$55,"計画",'(①本体)入力画面'!$K$16:$K$55,$B14,'(①本体)入力画面'!$F$16:$F$55,"今回請求")</f>
        <v>0</v>
      </c>
      <c r="G14" s="281">
        <f>SUMIFS('(①本体)入力画面'!$BC$16:$BC$55,'(①本体)入力画面'!$E$16:$E$55,"計画",'(①本体)入力画面'!$K$16:$K$55,$B14,'(①本体)入力画面'!$F$16:$F$55,"今回請求")</f>
        <v>0</v>
      </c>
      <c r="H14" s="246">
        <f>COUNTIFS('(①本体)入力画面'!$E$16:$E$55,"計画",'(①本体)入力画面'!$K$16:$K$55,$B14,'(①本体)入力画面'!BI$16:BI$55,1,'(①本体)入力画面'!$F$16:$F$55,"今回請求")</f>
        <v>0</v>
      </c>
      <c r="I14" s="260">
        <f>SUMIFS('(①本体)入力画面'!$BJ$16:$BJ$55,'(①本体)入力画面'!$E$16:$E$55,"計画",'(①本体)入力画面'!$K$16:$K$55,$B14,'(①本体)入力画面'!$F$16:$F$55,"今回請求")</f>
        <v>0</v>
      </c>
      <c r="J14" s="248">
        <f>SUMIFS('(①本体)入力画面'!$BK$16:$BK$55,'(①本体)入力画面'!$E$16:$E$55,"計画",'(①本体)入力画面'!$K$16:$K$55,$B14,'(①本体)入力画面'!$F$16:$F$55,"今回請求")</f>
        <v>0</v>
      </c>
      <c r="K14" s="281">
        <f>SUMIFS('(①本体)入力画面'!$BL$16:$BL$55,'(①本体)入力画面'!$E$16:$E$55,"計画",'(①本体)入力画面'!$K$16:$K$55,$B14,'(①本体)入力画面'!$F$16:$F$55,"今回請求")</f>
        <v>0</v>
      </c>
      <c r="L14" s="281">
        <f>COUNTIFS('(①本体)入力画面'!$E$16:$E$55,"計画",'(①本体)入力画面'!$K$16:$K$55,$B14,'(①本体)入力画面'!BR$16:BR$55,1,'(①本体)入力画面'!$F$16:$F$55,"今回請求")</f>
        <v>0</v>
      </c>
      <c r="M14" s="247">
        <f>SUMIFS('(①本体)入力画面'!$BS$16:$BS$55,'(①本体)入力画面'!$E$16:$E$55,"計画",'(①本体)入力画面'!$K$16:$K$55,$B14,'(①本体)入力画面'!$F$16:$F$55,"今回請求")</f>
        <v>0</v>
      </c>
      <c r="N14" s="281">
        <f>SUMIFS('(①本体)入力画面'!$BT$16:$BT$55,'(①本体)入力画面'!$E$16:$E$55,"計画",'(①本体)入力画面'!$K$16:$K$55,$B14,'(①本体)入力画面'!$F$16:$F$55,"今回請求")</f>
        <v>0</v>
      </c>
      <c r="O14" s="281">
        <f>SUMIFS('(①本体)入力画面'!$BU$16:$BU$55,'(①本体)入力画面'!$E$16:$E$55,"計画",'(①本体)入力画面'!$K$16:$K$55,$B14,'(①本体)入力画面'!$F$16:$F$55,"今回請求")</f>
        <v>0</v>
      </c>
      <c r="P14" s="246">
        <f>COUNTIFS('(①本体)入力画面'!$E$16:$E$55,"計画",'(①本体)入力画面'!$K$16:$K$55,$B14,'(①本体)入力画面'!CA$16:CA$55,1,'(①本体)入力画面'!$F$16:$F$55,"今回請求")</f>
        <v>0</v>
      </c>
      <c r="Q14" s="260">
        <f>SUMIFS('(①本体)入力画面'!$CB$16:$CB$55,'(①本体)入力画面'!$E$16:$E$55,"計画",'(①本体)入力画面'!$K$16:$K$55,$B14,'(①本体)入力画面'!$F$16:$F$55,"今回請求")</f>
        <v>0</v>
      </c>
      <c r="R14" s="281">
        <f>SUMIFS('(①本体)入力画面'!$CC$16:$CC$55,'(①本体)入力画面'!$E$16:$E$55,"計画",'(①本体)入力画面'!$K$16:$K$55,$B14,'(①本体)入力画面'!$F$16:$F$55,"今回請求")</f>
        <v>0</v>
      </c>
      <c r="S14" s="281">
        <f>SUMIFS('(①本体)入力画面'!$CD$16:$CD$55,'(①本体)入力画面'!$E$16:$E$55,"計画",'(①本体)入力画面'!$K$16:$K$55,$B14,'(①本体)入力画面'!$F$16:$F$55,"今回請求")</f>
        <v>0</v>
      </c>
      <c r="T14" s="281">
        <f t="shared" si="0"/>
        <v>0</v>
      </c>
      <c r="U14" s="247">
        <f t="shared" si="0"/>
        <v>0</v>
      </c>
      <c r="V14" s="249">
        <f t="shared" si="0"/>
        <v>0</v>
      </c>
      <c r="W14" s="248">
        <f t="shared" si="0"/>
        <v>0</v>
      </c>
    </row>
    <row r="15" spans="1:23" ht="24.65" customHeight="1">
      <c r="A15" s="250">
        <v>8</v>
      </c>
      <c r="B15" s="900" t="s">
        <v>77</v>
      </c>
      <c r="C15" s="901"/>
      <c r="D15" s="281">
        <f>COUNTIFS('(①本体)入力画面'!$E$16:$E$55,"計画",'(①本体)入力画面'!$K$16:$K$55,$B15,'(①本体)入力画面'!AZ$16:AZ$55,1,'(①本体)入力画面'!$F$16:$F$55,"今回請求")</f>
        <v>0</v>
      </c>
      <c r="E15" s="247">
        <f>SUMIFS('(①本体)入力画面'!$BA$16:$BA$55,'(①本体)入力画面'!$E$16:$E$55,"計画",'(①本体)入力画面'!$K$16:$K$55,$B15,'(①本体)入力画面'!$F$16:$F$55,"今回請求")</f>
        <v>0</v>
      </c>
      <c r="F15" s="248">
        <f>SUMIFS('(①本体)入力画面'!$BB$16:$BB$55,'(①本体)入力画面'!$E$16:$E$55,"計画",'(①本体)入力画面'!$K$16:$K$55,$B15,'(①本体)入力画面'!$F$16:$F$55,"今回請求")</f>
        <v>0</v>
      </c>
      <c r="G15" s="281">
        <f>SUMIFS('(①本体)入力画面'!$BC$16:$BC$55,'(①本体)入力画面'!$E$16:$E$55,"計画",'(①本体)入力画面'!$K$16:$K$55,$B15,'(①本体)入力画面'!$F$16:$F$55,"今回請求")</f>
        <v>0</v>
      </c>
      <c r="H15" s="246">
        <f>COUNTIFS('(①本体)入力画面'!$E$16:$E$55,"計画",'(①本体)入力画面'!$K$16:$K$55,$B15,'(①本体)入力画面'!BI$16:BI$55,1,'(①本体)入力画面'!$F$16:$F$55,"今回請求")</f>
        <v>0</v>
      </c>
      <c r="I15" s="260">
        <f>SUMIFS('(①本体)入力画面'!$BJ$16:$BJ$55,'(①本体)入力画面'!$E$16:$E$55,"計画",'(①本体)入力画面'!$K$16:$K$55,$B15,'(①本体)入力画面'!$F$16:$F$55,"今回請求")</f>
        <v>0</v>
      </c>
      <c r="J15" s="248">
        <f>SUMIFS('(①本体)入力画面'!$BK$16:$BK$55,'(①本体)入力画面'!$E$16:$E$55,"計画",'(①本体)入力画面'!$K$16:$K$55,$B15,'(①本体)入力画面'!$F$16:$F$55,"今回請求")</f>
        <v>0</v>
      </c>
      <c r="K15" s="281">
        <f>SUMIFS('(①本体)入力画面'!$BL$16:$BL$55,'(①本体)入力画面'!$E$16:$E$55,"計画",'(①本体)入力画面'!$K$16:$K$55,$B15,'(①本体)入力画面'!$F$16:$F$55,"今回請求")</f>
        <v>0</v>
      </c>
      <c r="L15" s="281">
        <f>COUNTIFS('(①本体)入力画面'!$E$16:$E$55,"計画",'(①本体)入力画面'!$K$16:$K$55,$B15,'(①本体)入力画面'!BR$16:BR$55,1,'(①本体)入力画面'!$F$16:$F$55,"今回請求")</f>
        <v>0</v>
      </c>
      <c r="M15" s="247">
        <f>SUMIFS('(①本体)入力画面'!$BS$16:$BS$55,'(①本体)入力画面'!$E$16:$E$55,"計画",'(①本体)入力画面'!$K$16:$K$55,$B15,'(①本体)入力画面'!$F$16:$F$55,"今回請求")</f>
        <v>0</v>
      </c>
      <c r="N15" s="281">
        <f>SUMIFS('(①本体)入力画面'!$BT$16:$BT$55,'(①本体)入力画面'!$E$16:$E$55,"計画",'(①本体)入力画面'!$K$16:$K$55,$B15,'(①本体)入力画面'!$F$16:$F$55,"今回請求")</f>
        <v>0</v>
      </c>
      <c r="O15" s="281">
        <f>SUMIFS('(①本体)入力画面'!$BU$16:$BU$55,'(①本体)入力画面'!$E$16:$E$55,"計画",'(①本体)入力画面'!$K$16:$K$55,$B15,'(①本体)入力画面'!$F$16:$F$55,"今回請求")</f>
        <v>0</v>
      </c>
      <c r="P15" s="246">
        <f>COUNTIFS('(①本体)入力画面'!$E$16:$E$55,"計画",'(①本体)入力画面'!$K$16:$K$55,$B15,'(①本体)入力画面'!CA$16:CA$55,1,'(①本体)入力画面'!$F$16:$F$55,"今回請求")</f>
        <v>0</v>
      </c>
      <c r="Q15" s="260">
        <f>SUMIFS('(①本体)入力画面'!$CB$16:$CB$55,'(①本体)入力画面'!$E$16:$E$55,"計画",'(①本体)入力画面'!$K$16:$K$55,$B15,'(①本体)入力画面'!$F$16:$F$55,"今回請求")</f>
        <v>0</v>
      </c>
      <c r="R15" s="281">
        <f>SUMIFS('(①本体)入力画面'!$CC$16:$CC$55,'(①本体)入力画面'!$E$16:$E$55,"計画",'(①本体)入力画面'!$K$16:$K$55,$B15,'(①本体)入力画面'!$F$16:$F$55,"今回請求")</f>
        <v>0</v>
      </c>
      <c r="S15" s="281">
        <f>SUMIFS('(①本体)入力画面'!$CD$16:$CD$55,'(①本体)入力画面'!$E$16:$E$55,"計画",'(①本体)入力画面'!$K$16:$K$55,$B15,'(①本体)入力画面'!$F$16:$F$55,"今回請求")</f>
        <v>0</v>
      </c>
      <c r="T15" s="281">
        <f t="shared" si="0"/>
        <v>0</v>
      </c>
      <c r="U15" s="247">
        <f t="shared" si="0"/>
        <v>0</v>
      </c>
      <c r="V15" s="249">
        <f t="shared" si="0"/>
        <v>0</v>
      </c>
      <c r="W15" s="248">
        <f t="shared" si="0"/>
        <v>0</v>
      </c>
    </row>
    <row r="16" spans="1:23" ht="24.65" customHeight="1">
      <c r="A16" s="251">
        <v>9</v>
      </c>
      <c r="B16" s="900" t="s">
        <v>78</v>
      </c>
      <c r="C16" s="901"/>
      <c r="D16" s="281">
        <f>COUNTIFS('(①本体)入力画面'!$E$16:$E$55,"計画",'(①本体)入力画面'!$K$16:$K$55,$B16,'(①本体)入力画面'!AZ$16:AZ$55,1,'(①本体)入力画面'!$F$16:$F$55,"今回請求")</f>
        <v>0</v>
      </c>
      <c r="E16" s="247">
        <f>SUMIFS('(①本体)入力画面'!$BA$16:$BA$55,'(①本体)入力画面'!$E$16:$E$55,"計画",'(①本体)入力画面'!$K$16:$K$55,$B16,'(①本体)入力画面'!$F$16:$F$55,"今回請求")</f>
        <v>0</v>
      </c>
      <c r="F16" s="248">
        <f>SUMIFS('(①本体)入力画面'!$BB$16:$BB$55,'(①本体)入力画面'!$E$16:$E$55,"計画",'(①本体)入力画面'!$K$16:$K$55,$B16,'(①本体)入力画面'!$F$16:$F$55,"今回請求")</f>
        <v>0</v>
      </c>
      <c r="G16" s="281">
        <f>SUMIFS('(①本体)入力画面'!$BC$16:$BC$55,'(①本体)入力画面'!$E$16:$E$55,"計画",'(①本体)入力画面'!$K$16:$K$55,$B16,'(①本体)入力画面'!$F$16:$F$55,"今回請求")</f>
        <v>0</v>
      </c>
      <c r="H16" s="246">
        <f>COUNTIFS('(①本体)入力画面'!$E$16:$E$55,"計画",'(①本体)入力画面'!$K$16:$K$55,$B16,'(①本体)入力画面'!BI$16:BI$55,1,'(①本体)入力画面'!$F$16:$F$55,"今回請求")</f>
        <v>0</v>
      </c>
      <c r="I16" s="260">
        <f>SUMIFS('(①本体)入力画面'!$BJ$16:$BJ$55,'(①本体)入力画面'!$E$16:$E$55,"計画",'(①本体)入力画面'!$K$16:$K$55,$B16,'(①本体)入力画面'!$F$16:$F$55,"今回請求")</f>
        <v>0</v>
      </c>
      <c r="J16" s="248">
        <f>SUMIFS('(①本体)入力画面'!$BK$16:$BK$55,'(①本体)入力画面'!$E$16:$E$55,"計画",'(①本体)入力画面'!$K$16:$K$55,$B16,'(①本体)入力画面'!$F$16:$F$55,"今回請求")</f>
        <v>0</v>
      </c>
      <c r="K16" s="281">
        <f>SUMIFS('(①本体)入力画面'!$BL$16:$BL$55,'(①本体)入力画面'!$E$16:$E$55,"計画",'(①本体)入力画面'!$K$16:$K$55,$B16,'(①本体)入力画面'!$F$16:$F$55,"今回請求")</f>
        <v>0</v>
      </c>
      <c r="L16" s="281">
        <f>COUNTIFS('(①本体)入力画面'!$E$16:$E$55,"計画",'(①本体)入力画面'!$K$16:$K$55,$B16,'(①本体)入力画面'!BR$16:BR$55,1,'(①本体)入力画面'!$F$16:$F$55,"今回請求")</f>
        <v>0</v>
      </c>
      <c r="M16" s="247">
        <f>SUMIFS('(①本体)入力画面'!$BS$16:$BS$55,'(①本体)入力画面'!$E$16:$E$55,"計画",'(①本体)入力画面'!$K$16:$K$55,$B16,'(①本体)入力画面'!$F$16:$F$55,"今回請求")</f>
        <v>0</v>
      </c>
      <c r="N16" s="281">
        <f>SUMIFS('(①本体)入力画面'!$BT$16:$BT$55,'(①本体)入力画面'!$E$16:$E$55,"計画",'(①本体)入力画面'!$K$16:$K$55,$B16,'(①本体)入力画面'!$F$16:$F$55,"今回請求")</f>
        <v>0</v>
      </c>
      <c r="O16" s="281">
        <f>SUMIFS('(①本体)入力画面'!$BU$16:$BU$55,'(①本体)入力画面'!$E$16:$E$55,"計画",'(①本体)入力画面'!$K$16:$K$55,$B16,'(①本体)入力画面'!$F$16:$F$55,"今回請求")</f>
        <v>0</v>
      </c>
      <c r="P16" s="246">
        <f>COUNTIFS('(①本体)入力画面'!$E$16:$E$55,"計画",'(①本体)入力画面'!$K$16:$K$55,$B16,'(①本体)入力画面'!CA$16:CA$55,1,'(①本体)入力画面'!$F$16:$F$55,"今回請求")</f>
        <v>0</v>
      </c>
      <c r="Q16" s="260">
        <f>SUMIFS('(①本体)入力画面'!$CB$16:$CB$55,'(①本体)入力画面'!$E$16:$E$55,"計画",'(①本体)入力画面'!$K$16:$K$55,$B16,'(①本体)入力画面'!$F$16:$F$55,"今回請求")</f>
        <v>0</v>
      </c>
      <c r="R16" s="281">
        <f>SUMIFS('(①本体)入力画面'!$CC$16:$CC$55,'(①本体)入力画面'!$E$16:$E$55,"計画",'(①本体)入力画面'!$K$16:$K$55,$B16,'(①本体)入力画面'!$F$16:$F$55,"今回請求")</f>
        <v>0</v>
      </c>
      <c r="S16" s="281">
        <f>SUMIFS('(①本体)入力画面'!$CD$16:$CD$55,'(①本体)入力画面'!$E$16:$E$55,"計画",'(①本体)入力画面'!$K$16:$K$55,$B16,'(①本体)入力画面'!$F$16:$F$55,"今回請求")</f>
        <v>0</v>
      </c>
      <c r="T16" s="281">
        <f t="shared" si="0"/>
        <v>0</v>
      </c>
      <c r="U16" s="247">
        <f t="shared" si="0"/>
        <v>0</v>
      </c>
      <c r="V16" s="249">
        <f t="shared" si="0"/>
        <v>0</v>
      </c>
      <c r="W16" s="248">
        <f t="shared" si="0"/>
        <v>0</v>
      </c>
    </row>
    <row r="17" spans="1:38" ht="24.65" customHeight="1">
      <c r="A17" s="250">
        <v>10</v>
      </c>
      <c r="B17" s="900" t="s">
        <v>79</v>
      </c>
      <c r="C17" s="901"/>
      <c r="D17" s="281">
        <f>COUNTIFS('(①本体)入力画面'!$E$16:$E$55,"計画",'(①本体)入力画面'!$K$16:$K$55,$B17,'(①本体)入力画面'!AZ$16:AZ$55,1,'(①本体)入力画面'!$F$16:$F$55,"今回請求")</f>
        <v>0</v>
      </c>
      <c r="E17" s="247">
        <f>SUMIFS('(①本体)入力画面'!$BA$16:$BA$55,'(①本体)入力画面'!$E$16:$E$55,"計画",'(①本体)入力画面'!$K$16:$K$55,$B17,'(①本体)入力画面'!$F$16:$F$55,"今回請求")</f>
        <v>0</v>
      </c>
      <c r="F17" s="248">
        <f>SUMIFS('(①本体)入力画面'!$BB$16:$BB$55,'(①本体)入力画面'!$E$16:$E$55,"計画",'(①本体)入力画面'!$K$16:$K$55,$B17,'(①本体)入力画面'!$F$16:$F$55,"今回請求")</f>
        <v>0</v>
      </c>
      <c r="G17" s="281">
        <f>SUMIFS('(①本体)入力画面'!$BC$16:$BC$55,'(①本体)入力画面'!$E$16:$E$55,"計画",'(①本体)入力画面'!$K$16:$K$55,$B17,'(①本体)入力画面'!$F$16:$F$55,"今回請求")</f>
        <v>0</v>
      </c>
      <c r="H17" s="246">
        <f>COUNTIFS('(①本体)入力画面'!$E$16:$E$55,"計画",'(①本体)入力画面'!$K$16:$K$55,$B17,'(①本体)入力画面'!BI$16:BI$55,1,'(①本体)入力画面'!$F$16:$F$55,"今回請求")</f>
        <v>0</v>
      </c>
      <c r="I17" s="260">
        <f>SUMIFS('(①本体)入力画面'!$BJ$16:$BJ$55,'(①本体)入力画面'!$E$16:$E$55,"計画",'(①本体)入力画面'!$K$16:$K$55,$B17,'(①本体)入力画面'!$F$16:$F$55,"今回請求")</f>
        <v>0</v>
      </c>
      <c r="J17" s="248">
        <f>SUMIFS('(①本体)入力画面'!$BK$16:$BK$55,'(①本体)入力画面'!$E$16:$E$55,"計画",'(①本体)入力画面'!$K$16:$K$55,$B17,'(①本体)入力画面'!$F$16:$F$55,"今回請求")</f>
        <v>0</v>
      </c>
      <c r="K17" s="281">
        <f>SUMIFS('(①本体)入力画面'!$BL$16:$BL$55,'(①本体)入力画面'!$E$16:$E$55,"計画",'(①本体)入力画面'!$K$16:$K$55,$B17,'(①本体)入力画面'!$F$16:$F$55,"今回請求")</f>
        <v>0</v>
      </c>
      <c r="L17" s="281">
        <f>COUNTIFS('(①本体)入力画面'!$E$16:$E$55,"計画",'(①本体)入力画面'!$K$16:$K$55,$B17,'(①本体)入力画面'!BR$16:BR$55,1,'(①本体)入力画面'!$F$16:$F$55,"今回請求")</f>
        <v>0</v>
      </c>
      <c r="M17" s="247">
        <f>SUMIFS('(①本体)入力画面'!$BS$16:$BS$55,'(①本体)入力画面'!$E$16:$E$55,"計画",'(①本体)入力画面'!$K$16:$K$55,$B17,'(①本体)入力画面'!$F$16:$F$55,"今回請求")</f>
        <v>0</v>
      </c>
      <c r="N17" s="281">
        <f>SUMIFS('(①本体)入力画面'!$BT$16:$BT$55,'(①本体)入力画面'!$E$16:$E$55,"計画",'(①本体)入力画面'!$K$16:$K$55,$B17,'(①本体)入力画面'!$F$16:$F$55,"今回請求")</f>
        <v>0</v>
      </c>
      <c r="O17" s="281">
        <f>SUMIFS('(①本体)入力画面'!$BU$16:$BU$55,'(①本体)入力画面'!$E$16:$E$55,"計画",'(①本体)入力画面'!$K$16:$K$55,$B17,'(①本体)入力画面'!$F$16:$F$55,"今回請求")</f>
        <v>0</v>
      </c>
      <c r="P17" s="246">
        <f>COUNTIFS('(①本体)入力画面'!$E$16:$E$55,"計画",'(①本体)入力画面'!$K$16:$K$55,$B17,'(①本体)入力画面'!CA$16:CA$55,1,'(①本体)入力画面'!$F$16:$F$55,"今回請求")</f>
        <v>0</v>
      </c>
      <c r="Q17" s="260">
        <f>SUMIFS('(①本体)入力画面'!$CB$16:$CB$55,'(①本体)入力画面'!$E$16:$E$55,"計画",'(①本体)入力画面'!$K$16:$K$55,$B17,'(①本体)入力画面'!$F$16:$F$55,"今回請求")</f>
        <v>0</v>
      </c>
      <c r="R17" s="281">
        <f>SUMIFS('(①本体)入力画面'!$CC$16:$CC$55,'(①本体)入力画面'!$E$16:$E$55,"計画",'(①本体)入力画面'!$K$16:$K$55,$B17,'(①本体)入力画面'!$F$16:$F$55,"今回請求")</f>
        <v>0</v>
      </c>
      <c r="S17" s="281">
        <f>SUMIFS('(①本体)入力画面'!$CD$16:$CD$55,'(①本体)入力画面'!$E$16:$E$55,"計画",'(①本体)入力画面'!$K$16:$K$55,$B17,'(①本体)入力画面'!$F$16:$F$55,"今回請求")</f>
        <v>0</v>
      </c>
      <c r="T17" s="281">
        <f t="shared" si="0"/>
        <v>0</v>
      </c>
      <c r="U17" s="247">
        <f t="shared" si="0"/>
        <v>0</v>
      </c>
      <c r="V17" s="249">
        <f t="shared" si="0"/>
        <v>0</v>
      </c>
      <c r="W17" s="248">
        <f t="shared" si="0"/>
        <v>0</v>
      </c>
    </row>
    <row r="18" spans="1:38" ht="24.65" customHeight="1">
      <c r="A18" s="245">
        <v>11</v>
      </c>
      <c r="B18" s="900" t="s">
        <v>80</v>
      </c>
      <c r="C18" s="901"/>
      <c r="D18" s="281">
        <f>COUNTIFS('(①本体)入力画面'!$E$16:$E$55,"計画",'(①本体)入力画面'!$K$16:$K$55,$B18,'(①本体)入力画面'!AZ$16:AZ$55,1,'(①本体)入力画面'!$F$16:$F$55,"今回請求")</f>
        <v>0</v>
      </c>
      <c r="E18" s="247">
        <f>SUMIFS('(①本体)入力画面'!$BA$16:$BA$55,'(①本体)入力画面'!$E$16:$E$55,"計画",'(①本体)入力画面'!$K$16:$K$55,$B18,'(①本体)入力画面'!$F$16:$F$55,"今回請求")</f>
        <v>0</v>
      </c>
      <c r="F18" s="248">
        <f>SUMIFS('(①本体)入力画面'!$BB$16:$BB$55,'(①本体)入力画面'!$E$16:$E$55,"計画",'(①本体)入力画面'!$K$16:$K$55,$B18,'(①本体)入力画面'!$F$16:$F$55,"今回請求")</f>
        <v>0</v>
      </c>
      <c r="G18" s="281">
        <f>SUMIFS('(①本体)入力画面'!$BC$16:$BC$55,'(①本体)入力画面'!$E$16:$E$55,"計画",'(①本体)入力画面'!$K$16:$K$55,$B18,'(①本体)入力画面'!$F$16:$F$55,"今回請求")</f>
        <v>0</v>
      </c>
      <c r="H18" s="246">
        <f>COUNTIFS('(①本体)入力画面'!$E$16:$E$55,"計画",'(①本体)入力画面'!$K$16:$K$55,$B18,'(①本体)入力画面'!BI$16:BI$55,1,'(①本体)入力画面'!$F$16:$F$55,"今回請求")</f>
        <v>0</v>
      </c>
      <c r="I18" s="260">
        <f>SUMIFS('(①本体)入力画面'!$BJ$16:$BJ$55,'(①本体)入力画面'!$E$16:$E$55,"計画",'(①本体)入力画面'!$K$16:$K$55,$B18,'(①本体)入力画面'!$F$16:$F$55,"今回請求")</f>
        <v>0</v>
      </c>
      <c r="J18" s="248">
        <f>SUMIFS('(①本体)入力画面'!$BK$16:$BK$55,'(①本体)入力画面'!$E$16:$E$55,"計画",'(①本体)入力画面'!$K$16:$K$55,$B18,'(①本体)入力画面'!$F$16:$F$55,"今回請求")</f>
        <v>0</v>
      </c>
      <c r="K18" s="281">
        <f>SUMIFS('(①本体)入力画面'!$BL$16:$BL$55,'(①本体)入力画面'!$E$16:$E$55,"計画",'(①本体)入力画面'!$K$16:$K$55,$B18,'(①本体)入力画面'!$F$16:$F$55,"今回請求")</f>
        <v>0</v>
      </c>
      <c r="L18" s="281">
        <f>COUNTIFS('(①本体)入力画面'!$E$16:$E$55,"計画",'(①本体)入力画面'!$K$16:$K$55,$B18,'(①本体)入力画面'!BR$16:BR$55,1,'(①本体)入力画面'!$F$16:$F$55,"今回請求")</f>
        <v>0</v>
      </c>
      <c r="M18" s="247">
        <f>SUMIFS('(①本体)入力画面'!$BS$16:$BS$55,'(①本体)入力画面'!$E$16:$E$55,"計画",'(①本体)入力画面'!$K$16:$K$55,$B18,'(①本体)入力画面'!$F$16:$F$55,"今回請求")</f>
        <v>0</v>
      </c>
      <c r="N18" s="281">
        <f>SUMIFS('(①本体)入力画面'!$BT$16:$BT$55,'(①本体)入力画面'!$E$16:$E$55,"計画",'(①本体)入力画面'!$K$16:$K$55,$B18,'(①本体)入力画面'!$F$16:$F$55,"今回請求")</f>
        <v>0</v>
      </c>
      <c r="O18" s="281">
        <f>SUMIFS('(①本体)入力画面'!$BU$16:$BU$55,'(①本体)入力画面'!$E$16:$E$55,"計画",'(①本体)入力画面'!$K$16:$K$55,$B18,'(①本体)入力画面'!$F$16:$F$55,"今回請求")</f>
        <v>0</v>
      </c>
      <c r="P18" s="246">
        <f>COUNTIFS('(①本体)入力画面'!$E$16:$E$55,"計画",'(①本体)入力画面'!$K$16:$K$55,$B18,'(①本体)入力画面'!CA$16:CA$55,1,'(①本体)入力画面'!$F$16:$F$55,"今回請求")</f>
        <v>0</v>
      </c>
      <c r="Q18" s="260">
        <f>SUMIFS('(①本体)入力画面'!$CB$16:$CB$55,'(①本体)入力画面'!$E$16:$E$55,"計画",'(①本体)入力画面'!$K$16:$K$55,$B18,'(①本体)入力画面'!$F$16:$F$55,"今回請求")</f>
        <v>0</v>
      </c>
      <c r="R18" s="281">
        <f>SUMIFS('(①本体)入力画面'!$CC$16:$CC$55,'(①本体)入力画面'!$E$16:$E$55,"計画",'(①本体)入力画面'!$K$16:$K$55,$B18,'(①本体)入力画面'!$F$16:$F$55,"今回請求")</f>
        <v>0</v>
      </c>
      <c r="S18" s="281">
        <f>SUMIFS('(①本体)入力画面'!$CD$16:$CD$55,'(①本体)入力画面'!$E$16:$E$55,"計画",'(①本体)入力画面'!$K$16:$K$55,$B18,'(①本体)入力画面'!$F$16:$F$55,"今回請求")</f>
        <v>0</v>
      </c>
      <c r="T18" s="281">
        <f t="shared" si="0"/>
        <v>0</v>
      </c>
      <c r="U18" s="247">
        <f t="shared" si="0"/>
        <v>0</v>
      </c>
      <c r="V18" s="249">
        <f t="shared" si="0"/>
        <v>0</v>
      </c>
      <c r="W18" s="248">
        <f t="shared" si="0"/>
        <v>0</v>
      </c>
    </row>
    <row r="19" spans="1:38" ht="24.65" customHeight="1">
      <c r="A19" s="250">
        <v>12</v>
      </c>
      <c r="B19" s="896" t="s">
        <v>81</v>
      </c>
      <c r="C19" s="897"/>
      <c r="D19" s="281">
        <f>COUNTIFS('(①本体)入力画面'!$E$16:$E$55,"計画",'(①本体)入力画面'!$K$16:$K$55,$B19,'(①本体)入力画面'!AZ$16:AZ$55,1,'(①本体)入力画面'!$F$16:$F$55,"今回請求")</f>
        <v>0</v>
      </c>
      <c r="E19" s="247">
        <f>SUMIFS('(①本体)入力画面'!$BA$16:$BA$55,'(①本体)入力画面'!$E$16:$E$55,"計画",'(①本体)入力画面'!$K$16:$K$55,$B19,'(①本体)入力画面'!$F$16:$F$55,"今回請求")</f>
        <v>0</v>
      </c>
      <c r="F19" s="248">
        <f>SUMIFS('(①本体)入力画面'!$BB$16:$BB$55,'(①本体)入力画面'!$E$16:$E$55,"計画",'(①本体)入力画面'!$K$16:$K$55,$B19,'(①本体)入力画面'!$F$16:$F$55,"今回請求")</f>
        <v>0</v>
      </c>
      <c r="G19" s="281">
        <f>SUMIFS('(①本体)入力画面'!$BC$16:$BC$55,'(①本体)入力画面'!$E$16:$E$55,"計画",'(①本体)入力画面'!$K$16:$K$55,$B19,'(①本体)入力画面'!$F$16:$F$55,"今回請求")</f>
        <v>0</v>
      </c>
      <c r="H19" s="246">
        <f>COUNTIFS('(①本体)入力画面'!$E$16:$E$55,"計画",'(①本体)入力画面'!$K$16:$K$55,$B19,'(①本体)入力画面'!BI$16:BI$55,1,'(①本体)入力画面'!$F$16:$F$55,"今回請求")</f>
        <v>0</v>
      </c>
      <c r="I19" s="260">
        <f>SUMIFS('(①本体)入力画面'!$BJ$16:$BJ$55,'(①本体)入力画面'!$E$16:$E$55,"計画",'(①本体)入力画面'!$K$16:$K$55,$B19,'(①本体)入力画面'!$F$16:$F$55,"今回請求")</f>
        <v>0</v>
      </c>
      <c r="J19" s="248">
        <f>SUMIFS('(①本体)入力画面'!$BK$16:$BK$55,'(①本体)入力画面'!$E$16:$E$55,"計画",'(①本体)入力画面'!$K$16:$K$55,$B19,'(①本体)入力画面'!$F$16:$F$55,"今回請求")</f>
        <v>0</v>
      </c>
      <c r="K19" s="281">
        <f>SUMIFS('(①本体)入力画面'!$BL$16:$BL$55,'(①本体)入力画面'!$E$16:$E$55,"計画",'(①本体)入力画面'!$K$16:$K$55,$B19,'(①本体)入力画面'!$F$16:$F$55,"今回請求")</f>
        <v>0</v>
      </c>
      <c r="L19" s="281">
        <f>COUNTIFS('(①本体)入力画面'!$E$16:$E$55,"計画",'(①本体)入力画面'!$K$16:$K$55,$B19,'(①本体)入力画面'!BR$16:BR$55,1,'(①本体)入力画面'!$F$16:$F$55,"今回請求")</f>
        <v>0</v>
      </c>
      <c r="M19" s="247">
        <f>SUMIFS('(①本体)入力画面'!$BS$16:$BS$55,'(①本体)入力画面'!$E$16:$E$55,"計画",'(①本体)入力画面'!$K$16:$K$55,$B19,'(①本体)入力画面'!$F$16:$F$55,"今回請求")</f>
        <v>0</v>
      </c>
      <c r="N19" s="281">
        <f>SUMIFS('(①本体)入力画面'!$BT$16:$BT$55,'(①本体)入力画面'!$E$16:$E$55,"計画",'(①本体)入力画面'!$K$16:$K$55,$B19,'(①本体)入力画面'!$F$16:$F$55,"今回請求")</f>
        <v>0</v>
      </c>
      <c r="O19" s="281">
        <f>SUMIFS('(①本体)入力画面'!$BU$16:$BU$55,'(①本体)入力画面'!$E$16:$E$55,"計画",'(①本体)入力画面'!$K$16:$K$55,$B19,'(①本体)入力画面'!$F$16:$F$55,"今回請求")</f>
        <v>0</v>
      </c>
      <c r="P19" s="246">
        <f>COUNTIFS('(①本体)入力画面'!$E$16:$E$55,"計画",'(①本体)入力画面'!$K$16:$K$55,$B19,'(①本体)入力画面'!CA$16:CA$55,1,'(①本体)入力画面'!$F$16:$F$55,"今回請求")</f>
        <v>0</v>
      </c>
      <c r="Q19" s="260">
        <f>SUMIFS('(①本体)入力画面'!$CB$16:$CB$55,'(①本体)入力画面'!$E$16:$E$55,"計画",'(①本体)入力画面'!$K$16:$K$55,$B19,'(①本体)入力画面'!$F$16:$F$55,"今回請求")</f>
        <v>0</v>
      </c>
      <c r="R19" s="281">
        <f>SUMIFS('(①本体)入力画面'!$CC$16:$CC$55,'(①本体)入力画面'!$E$16:$E$55,"計画",'(①本体)入力画面'!$K$16:$K$55,$B19,'(①本体)入力画面'!$F$16:$F$55,"今回請求")</f>
        <v>0</v>
      </c>
      <c r="S19" s="281">
        <f>SUMIFS('(①本体)入力画面'!$CD$16:$CD$55,'(①本体)入力画面'!$E$16:$E$55,"計画",'(①本体)入力画面'!$K$16:$K$55,$B19,'(①本体)入力画面'!$F$16:$F$55,"今回請求")</f>
        <v>0</v>
      </c>
      <c r="T19" s="281">
        <f t="shared" si="0"/>
        <v>0</v>
      </c>
      <c r="U19" s="247">
        <f t="shared" si="0"/>
        <v>0</v>
      </c>
      <c r="V19" s="249">
        <f t="shared" si="0"/>
        <v>0</v>
      </c>
      <c r="W19" s="248">
        <f t="shared" si="0"/>
        <v>0</v>
      </c>
    </row>
    <row r="20" spans="1:38" ht="24.65" customHeight="1">
      <c r="A20" s="252">
        <v>13</v>
      </c>
      <c r="B20" s="896" t="s">
        <v>82</v>
      </c>
      <c r="C20" s="897"/>
      <c r="D20" s="281">
        <f>COUNTIFS('(①本体)入力画面'!$E$16:$E$55,"計画",'(①本体)入力画面'!$K$16:$K$55,$B20,'(①本体)入力画面'!AZ$16:AZ$55,1,'(①本体)入力画面'!$F$16:$F$55,"今回請求")</f>
        <v>0</v>
      </c>
      <c r="E20" s="247">
        <f>SUMIFS('(①本体)入力画面'!$BA$16:$BA$55,'(①本体)入力画面'!$E$16:$E$55,"計画",'(①本体)入力画面'!$K$16:$K$55,$B20,'(①本体)入力画面'!$F$16:$F$55,"今回請求")</f>
        <v>0</v>
      </c>
      <c r="F20" s="248">
        <f>SUMIFS('(①本体)入力画面'!$BB$16:$BB$55,'(①本体)入力画面'!$E$16:$E$55,"計画",'(①本体)入力画面'!$K$16:$K$55,$B20,'(①本体)入力画面'!$F$16:$F$55,"今回請求")</f>
        <v>0</v>
      </c>
      <c r="G20" s="281">
        <f>SUMIFS('(①本体)入力画面'!$BC$16:$BC$55,'(①本体)入力画面'!$E$16:$E$55,"計画",'(①本体)入力画面'!$K$16:$K$55,$B20,'(①本体)入力画面'!$F$16:$F$55,"今回請求")</f>
        <v>0</v>
      </c>
      <c r="H20" s="246">
        <f>COUNTIFS('(①本体)入力画面'!$E$16:$E$55,"計画",'(①本体)入力画面'!$K$16:$K$55,$B20,'(①本体)入力画面'!BI$16:BI$55,1,'(①本体)入力画面'!$F$16:$F$55,"今回請求")</f>
        <v>0</v>
      </c>
      <c r="I20" s="260">
        <f>SUMIFS('(①本体)入力画面'!$BJ$16:$BJ$55,'(①本体)入力画面'!$E$16:$E$55,"計画",'(①本体)入力画面'!$K$16:$K$55,$B20,'(①本体)入力画面'!$F$16:$F$55,"今回請求")</f>
        <v>0</v>
      </c>
      <c r="J20" s="248">
        <f>SUMIFS('(①本体)入力画面'!$BK$16:$BK$55,'(①本体)入力画面'!$E$16:$E$55,"計画",'(①本体)入力画面'!$K$16:$K$55,$B20,'(①本体)入力画面'!$F$16:$F$55,"今回請求")</f>
        <v>0</v>
      </c>
      <c r="K20" s="281">
        <f>SUMIFS('(①本体)入力画面'!$BL$16:$BL$55,'(①本体)入力画面'!$E$16:$E$55,"計画",'(①本体)入力画面'!$K$16:$K$55,$B20,'(①本体)入力画面'!$F$16:$F$55,"今回請求")</f>
        <v>0</v>
      </c>
      <c r="L20" s="281">
        <f>COUNTIFS('(①本体)入力画面'!$E$16:$E$55,"計画",'(①本体)入力画面'!$K$16:$K$55,$B20,'(①本体)入力画面'!BR$16:BR$55,1,'(①本体)入力画面'!$F$16:$F$55,"今回請求")</f>
        <v>0</v>
      </c>
      <c r="M20" s="247">
        <f>SUMIFS('(①本体)入力画面'!$BS$16:$BS$55,'(①本体)入力画面'!$E$16:$E$55,"計画",'(①本体)入力画面'!$K$16:$K$55,$B20,'(①本体)入力画面'!$F$16:$F$55,"今回請求")</f>
        <v>0</v>
      </c>
      <c r="N20" s="281">
        <f>SUMIFS('(①本体)入力画面'!$BT$16:$BT$55,'(①本体)入力画面'!$E$16:$E$55,"計画",'(①本体)入力画面'!$K$16:$K$55,$B20,'(①本体)入力画面'!$F$16:$F$55,"今回請求")</f>
        <v>0</v>
      </c>
      <c r="O20" s="281">
        <f>SUMIFS('(①本体)入力画面'!$BU$16:$BU$55,'(①本体)入力画面'!$E$16:$E$55,"計画",'(①本体)入力画面'!$K$16:$K$55,$B20,'(①本体)入力画面'!$F$16:$F$55,"今回請求")</f>
        <v>0</v>
      </c>
      <c r="P20" s="246">
        <f>COUNTIFS('(①本体)入力画面'!$E$16:$E$55,"計画",'(①本体)入力画面'!$K$16:$K$55,$B20,'(①本体)入力画面'!CA$16:CA$55,1,'(①本体)入力画面'!$F$16:$F$55,"今回請求")</f>
        <v>0</v>
      </c>
      <c r="Q20" s="260">
        <f>SUMIFS('(①本体)入力画面'!$CB$16:$CB$55,'(①本体)入力画面'!$E$16:$E$55,"計画",'(①本体)入力画面'!$K$16:$K$55,$B20,'(①本体)入力画面'!$F$16:$F$55,"今回請求")</f>
        <v>0</v>
      </c>
      <c r="R20" s="281">
        <f>SUMIFS('(①本体)入力画面'!$CC$16:$CC$55,'(①本体)入力画面'!$E$16:$E$55,"計画",'(①本体)入力画面'!$K$16:$K$55,$B20,'(①本体)入力画面'!$F$16:$F$55,"今回請求")</f>
        <v>0</v>
      </c>
      <c r="S20" s="281">
        <f>SUMIFS('(①本体)入力画面'!$CD$16:$CD$55,'(①本体)入力画面'!$E$16:$E$55,"計画",'(①本体)入力画面'!$K$16:$K$55,$B20,'(①本体)入力画面'!$F$16:$F$55,"今回請求")</f>
        <v>0</v>
      </c>
      <c r="T20" s="281">
        <f t="shared" si="0"/>
        <v>0</v>
      </c>
      <c r="U20" s="247">
        <f t="shared" si="0"/>
        <v>0</v>
      </c>
      <c r="V20" s="249">
        <f t="shared" si="0"/>
        <v>0</v>
      </c>
      <c r="W20" s="248">
        <f t="shared" si="0"/>
        <v>0</v>
      </c>
    </row>
    <row r="21" spans="1:38" ht="24.65" customHeight="1">
      <c r="A21" s="252">
        <v>14</v>
      </c>
      <c r="B21" s="896" t="s">
        <v>240</v>
      </c>
      <c r="C21" s="897"/>
      <c r="D21" s="281">
        <f>COUNTIFS('(①本体)入力画面'!$E$16:$E$55,"計画",'(①本体)入力画面'!$K$16:$K$55,$B21,'(①本体)入力画面'!AZ$16:AZ$55,1,'(①本体)入力画面'!$F$16:$F$55,"今回請求")</f>
        <v>0</v>
      </c>
      <c r="E21" s="247">
        <f>SUMIFS('(①本体)入力画面'!$BA$16:$BA$55,'(①本体)入力画面'!$E$16:$E$55,"計画",'(①本体)入力画面'!$K$16:$K$55,$B21,'(①本体)入力画面'!$F$16:$F$55,"今回請求")</f>
        <v>0</v>
      </c>
      <c r="F21" s="248">
        <f>SUMIFS('(①本体)入力画面'!$BB$16:$BB$55,'(①本体)入力画面'!$E$16:$E$55,"計画",'(①本体)入力画面'!$K$16:$K$55,$B21,'(①本体)入力画面'!$F$16:$F$55,"今回請求")</f>
        <v>0</v>
      </c>
      <c r="G21" s="281">
        <f>SUMIFS('(①本体)入力画面'!$BC$16:$BC$55,'(①本体)入力画面'!$E$16:$E$55,"計画",'(①本体)入力画面'!$K$16:$K$55,$B21,'(①本体)入力画面'!$F$16:$F$55,"今回請求")</f>
        <v>0</v>
      </c>
      <c r="H21" s="246">
        <f>COUNTIFS('(①本体)入力画面'!$E$16:$E$55,"計画",'(①本体)入力画面'!$K$16:$K$55,$B21,'(①本体)入力画面'!BI$16:BI$55,1,'(①本体)入力画面'!$F$16:$F$55,"今回請求")</f>
        <v>0</v>
      </c>
      <c r="I21" s="260">
        <f>SUMIFS('(①本体)入力画面'!$BJ$16:$BJ$55,'(①本体)入力画面'!$E$16:$E$55,"計画",'(①本体)入力画面'!$K$16:$K$55,$B21,'(①本体)入力画面'!$F$16:$F$55,"今回請求")</f>
        <v>0</v>
      </c>
      <c r="J21" s="248">
        <f>SUMIFS('(①本体)入力画面'!$BK$16:$BK$55,'(①本体)入力画面'!$E$16:$E$55,"計画",'(①本体)入力画面'!$K$16:$K$55,$B21,'(①本体)入力画面'!$F$16:$F$55,"今回請求")</f>
        <v>0</v>
      </c>
      <c r="K21" s="281">
        <f>SUMIFS('(①本体)入力画面'!$BL$16:$BL$55,'(①本体)入力画面'!$E$16:$E$55,"計画",'(①本体)入力画面'!$K$16:$K$55,$B21,'(①本体)入力画面'!$F$16:$F$55,"今回請求")</f>
        <v>0</v>
      </c>
      <c r="L21" s="281">
        <f>COUNTIFS('(①本体)入力画面'!$E$16:$E$55,"計画",'(①本体)入力画面'!$K$16:$K$55,$B21,'(①本体)入力画面'!BR$16:BR$55,1,'(①本体)入力画面'!$F$16:$F$55,"今回請求")</f>
        <v>0</v>
      </c>
      <c r="M21" s="247">
        <f>SUMIFS('(①本体)入力画面'!$BS$16:$BS$55,'(①本体)入力画面'!$E$16:$E$55,"計画",'(①本体)入力画面'!$K$16:$K$55,$B21,'(①本体)入力画面'!$F$16:$F$55,"今回請求")</f>
        <v>0</v>
      </c>
      <c r="N21" s="281">
        <f>SUMIFS('(①本体)入力画面'!$BT$16:$BT$55,'(①本体)入力画面'!$E$16:$E$55,"計画",'(①本体)入力画面'!$K$16:$K$55,$B21,'(①本体)入力画面'!$F$16:$F$55,"今回請求")</f>
        <v>0</v>
      </c>
      <c r="O21" s="281">
        <f>SUMIFS('(①本体)入力画面'!$BU$16:$BU$55,'(①本体)入力画面'!$E$16:$E$55,"計画",'(①本体)入力画面'!$K$16:$K$55,$B21,'(①本体)入力画面'!$F$16:$F$55,"今回請求")</f>
        <v>0</v>
      </c>
      <c r="P21" s="246">
        <f>COUNTIFS('(①本体)入力画面'!$E$16:$E$55,"計画",'(①本体)入力画面'!$K$16:$K$55,$B21,'(①本体)入力画面'!CA$16:CA$55,1,'(①本体)入力画面'!$F$16:$F$55,"今回請求")</f>
        <v>0</v>
      </c>
      <c r="Q21" s="260">
        <f>SUMIFS('(①本体)入力画面'!$CB$16:$CB$55,'(①本体)入力画面'!$E$16:$E$55,"計画",'(①本体)入力画面'!$K$16:$K$55,$B21,'(①本体)入力画面'!$F$16:$F$55,"今回請求")</f>
        <v>0</v>
      </c>
      <c r="R21" s="281">
        <f>SUMIFS('(①本体)入力画面'!$CC$16:$CC$55,'(①本体)入力画面'!$E$16:$E$55,"計画",'(①本体)入力画面'!$K$16:$K$55,$B21,'(①本体)入力画面'!$F$16:$F$55,"今回請求")</f>
        <v>0</v>
      </c>
      <c r="S21" s="281">
        <f>SUMIFS('(①本体)入力画面'!$CD$16:$CD$55,'(①本体)入力画面'!$E$16:$E$55,"計画",'(①本体)入力画面'!$K$16:$K$55,$B21,'(①本体)入力画面'!$F$16:$F$55,"今回請求")</f>
        <v>0</v>
      </c>
      <c r="T21" s="281">
        <f t="shared" si="0"/>
        <v>0</v>
      </c>
      <c r="U21" s="247">
        <f t="shared" si="0"/>
        <v>0</v>
      </c>
      <c r="V21" s="249">
        <f t="shared" si="0"/>
        <v>0</v>
      </c>
      <c r="W21" s="248">
        <f t="shared" si="0"/>
        <v>0</v>
      </c>
    </row>
    <row r="22" spans="1:38" ht="24.65" customHeight="1">
      <c r="A22" s="252">
        <v>15</v>
      </c>
      <c r="B22" s="896" t="s">
        <v>83</v>
      </c>
      <c r="C22" s="897"/>
      <c r="D22" s="281">
        <f>COUNTIFS('(①本体)入力画面'!$E$16:$E$55,"計画",'(①本体)入力画面'!$K$16:$K$55,$B22,'(①本体)入力画面'!AZ$16:AZ$55,1,'(①本体)入力画面'!$F$16:$F$55,"今回請求")</f>
        <v>0</v>
      </c>
      <c r="E22" s="247">
        <f>SUMIFS('(①本体)入力画面'!$BA$16:$BA$55,'(①本体)入力画面'!$E$16:$E$55,"計画",'(①本体)入力画面'!$K$16:$K$55,$B22,'(①本体)入力画面'!$F$16:$F$55,"今回請求")</f>
        <v>0</v>
      </c>
      <c r="F22" s="248">
        <f>SUMIFS('(①本体)入力画面'!$BB$16:$BB$55,'(①本体)入力画面'!$E$16:$E$55,"計画",'(①本体)入力画面'!$K$16:$K$55,$B22,'(①本体)入力画面'!$F$16:$F$55,"今回請求")</f>
        <v>0</v>
      </c>
      <c r="G22" s="281">
        <f>SUMIFS('(①本体)入力画面'!$BC$16:$BC$55,'(①本体)入力画面'!$E$16:$E$55,"計画",'(①本体)入力画面'!$K$16:$K$55,$B22,'(①本体)入力画面'!$F$16:$F$55,"今回請求")</f>
        <v>0</v>
      </c>
      <c r="H22" s="246">
        <f>COUNTIFS('(①本体)入力画面'!$E$16:$E$55,"計画",'(①本体)入力画面'!$K$16:$K$55,$B22,'(①本体)入力画面'!BI$16:BI$55,1,'(①本体)入力画面'!$F$16:$F$55,"今回請求")</f>
        <v>0</v>
      </c>
      <c r="I22" s="260">
        <f>SUMIFS('(①本体)入力画面'!$BJ$16:$BJ$55,'(①本体)入力画面'!$E$16:$E$55,"計画",'(①本体)入力画面'!$K$16:$K$55,$B22,'(①本体)入力画面'!$F$16:$F$55,"今回請求")</f>
        <v>0</v>
      </c>
      <c r="J22" s="248">
        <f>SUMIFS('(①本体)入力画面'!$BK$16:$BK$55,'(①本体)入力画面'!$E$16:$E$55,"計画",'(①本体)入力画面'!$K$16:$K$55,$B22,'(①本体)入力画面'!$F$16:$F$55,"今回請求")</f>
        <v>0</v>
      </c>
      <c r="K22" s="281">
        <f>SUMIFS('(①本体)入力画面'!$BL$16:$BL$55,'(①本体)入力画面'!$E$16:$E$55,"計画",'(①本体)入力画面'!$K$16:$K$55,$B22,'(①本体)入力画面'!$F$16:$F$55,"今回請求")</f>
        <v>0</v>
      </c>
      <c r="L22" s="281">
        <f>COUNTIFS('(①本体)入力画面'!$E$16:$E$55,"計画",'(①本体)入力画面'!$K$16:$K$55,$B22,'(①本体)入力画面'!BR$16:BR$55,1,'(①本体)入力画面'!$F$16:$F$55,"今回請求")</f>
        <v>0</v>
      </c>
      <c r="M22" s="247">
        <f>SUMIFS('(①本体)入力画面'!$BS$16:$BS$55,'(①本体)入力画面'!$E$16:$E$55,"計画",'(①本体)入力画面'!$K$16:$K$55,$B22,'(①本体)入力画面'!$F$16:$F$55,"今回請求")</f>
        <v>0</v>
      </c>
      <c r="N22" s="281">
        <f>SUMIFS('(①本体)入力画面'!$BT$16:$BT$55,'(①本体)入力画面'!$E$16:$E$55,"計画",'(①本体)入力画面'!$K$16:$K$55,$B22,'(①本体)入力画面'!$F$16:$F$55,"今回請求")</f>
        <v>0</v>
      </c>
      <c r="O22" s="281">
        <f>SUMIFS('(①本体)入力画面'!$BU$16:$BU$55,'(①本体)入力画面'!$E$16:$E$55,"計画",'(①本体)入力画面'!$K$16:$K$55,$B22,'(①本体)入力画面'!$F$16:$F$55,"今回請求")</f>
        <v>0</v>
      </c>
      <c r="P22" s="246">
        <f>COUNTIFS('(①本体)入力画面'!$E$16:$E$55,"計画",'(①本体)入力画面'!$K$16:$K$55,$B22,'(①本体)入力画面'!CA$16:CA$55,1,'(①本体)入力画面'!$F$16:$F$55,"今回請求")</f>
        <v>0</v>
      </c>
      <c r="Q22" s="260">
        <f>SUMIFS('(①本体)入力画面'!$CB$16:$CB$55,'(①本体)入力画面'!$E$16:$E$55,"計画",'(①本体)入力画面'!$K$16:$K$55,$B22,'(①本体)入力画面'!$F$16:$F$55,"今回請求")</f>
        <v>0</v>
      </c>
      <c r="R22" s="281">
        <f>SUMIFS('(①本体)入力画面'!$CC$16:$CC$55,'(①本体)入力画面'!$E$16:$E$55,"計画",'(①本体)入力画面'!$K$16:$K$55,$B22,'(①本体)入力画面'!$F$16:$F$55,"今回請求")</f>
        <v>0</v>
      </c>
      <c r="S22" s="281">
        <f>SUMIFS('(①本体)入力画面'!$CD$16:$CD$55,'(①本体)入力画面'!$E$16:$E$55,"計画",'(①本体)入力画面'!$K$16:$K$55,$B22,'(①本体)入力画面'!$F$16:$F$55,"今回請求")</f>
        <v>0</v>
      </c>
      <c r="T22" s="281">
        <f t="shared" si="0"/>
        <v>0</v>
      </c>
      <c r="U22" s="247">
        <f t="shared" si="0"/>
        <v>0</v>
      </c>
      <c r="V22" s="249">
        <f t="shared" si="0"/>
        <v>0</v>
      </c>
      <c r="W22" s="248">
        <f t="shared" si="0"/>
        <v>0</v>
      </c>
    </row>
    <row r="23" spans="1:38" ht="24.65" customHeight="1">
      <c r="A23" s="252">
        <v>16</v>
      </c>
      <c r="B23" s="900" t="s">
        <v>84</v>
      </c>
      <c r="C23" s="901"/>
      <c r="D23" s="281">
        <f>COUNTIFS('(①本体)入力画面'!$E$16:$E$55,"計画",'(①本体)入力画面'!$K$16:$K$55,$B23,'(①本体)入力画面'!AZ$16:AZ$55,1,'(①本体)入力画面'!$F$16:$F$55,"今回請求")</f>
        <v>0</v>
      </c>
      <c r="E23" s="247">
        <f>SUMIFS('(①本体)入力画面'!$BA$16:$BA$55,'(①本体)入力画面'!$E$16:$E$55,"計画",'(①本体)入力画面'!$K$16:$K$55,$B23,'(①本体)入力画面'!$F$16:$F$55,"今回請求")</f>
        <v>0</v>
      </c>
      <c r="F23" s="248">
        <f>SUMIFS('(①本体)入力画面'!$BB$16:$BB$55,'(①本体)入力画面'!$E$16:$E$55,"計画",'(①本体)入力画面'!$K$16:$K$55,$B23,'(①本体)入力画面'!$F$16:$F$55,"今回請求")</f>
        <v>0</v>
      </c>
      <c r="G23" s="281">
        <f>SUMIFS('(①本体)入力画面'!$BC$16:$BC$55,'(①本体)入力画面'!$E$16:$E$55,"計画",'(①本体)入力画面'!$K$16:$K$55,$B23,'(①本体)入力画面'!$F$16:$F$55,"今回請求")</f>
        <v>0</v>
      </c>
      <c r="H23" s="246">
        <f>COUNTIFS('(①本体)入力画面'!$E$16:$E$55,"計画",'(①本体)入力画面'!$K$16:$K$55,$B23,'(①本体)入力画面'!BI$16:BI$55,1,'(①本体)入力画面'!$F$16:$F$55,"今回請求")</f>
        <v>0</v>
      </c>
      <c r="I23" s="260">
        <f>SUMIFS('(①本体)入力画面'!$BJ$16:$BJ$55,'(①本体)入力画面'!$E$16:$E$55,"計画",'(①本体)入力画面'!$K$16:$K$55,$B23,'(①本体)入力画面'!$F$16:$F$55,"今回請求")</f>
        <v>0</v>
      </c>
      <c r="J23" s="248">
        <f>SUMIFS('(①本体)入力画面'!$BK$16:$BK$55,'(①本体)入力画面'!$E$16:$E$55,"計画",'(①本体)入力画面'!$K$16:$K$55,$B23,'(①本体)入力画面'!$F$16:$F$55,"今回請求")</f>
        <v>0</v>
      </c>
      <c r="K23" s="281">
        <f>SUMIFS('(①本体)入力画面'!$BL$16:$BL$55,'(①本体)入力画面'!$E$16:$E$55,"計画",'(①本体)入力画面'!$K$16:$K$55,$B23,'(①本体)入力画面'!$F$16:$F$55,"今回請求")</f>
        <v>0</v>
      </c>
      <c r="L23" s="281">
        <f>COUNTIFS('(①本体)入力画面'!$E$16:$E$55,"計画",'(①本体)入力画面'!$K$16:$K$55,$B23,'(①本体)入力画面'!BR$16:BR$55,1,'(①本体)入力画面'!$F$16:$F$55,"今回請求")</f>
        <v>0</v>
      </c>
      <c r="M23" s="247">
        <f>SUMIFS('(①本体)入力画面'!$BS$16:$BS$55,'(①本体)入力画面'!$E$16:$E$55,"計画",'(①本体)入力画面'!$K$16:$K$55,$B23,'(①本体)入力画面'!$F$16:$F$55,"今回請求")</f>
        <v>0</v>
      </c>
      <c r="N23" s="281">
        <f>SUMIFS('(①本体)入力画面'!$BT$16:$BT$55,'(①本体)入力画面'!$E$16:$E$55,"計画",'(①本体)入力画面'!$K$16:$K$55,$B23,'(①本体)入力画面'!$F$16:$F$55,"今回請求")</f>
        <v>0</v>
      </c>
      <c r="O23" s="281">
        <f>SUMIFS('(①本体)入力画面'!$BU$16:$BU$55,'(①本体)入力画面'!$E$16:$E$55,"計画",'(①本体)入力画面'!$K$16:$K$55,$B23,'(①本体)入力画面'!$F$16:$F$55,"今回請求")</f>
        <v>0</v>
      </c>
      <c r="P23" s="246">
        <f>COUNTIFS('(①本体)入力画面'!$E$16:$E$55,"計画",'(①本体)入力画面'!$K$16:$K$55,$B23,'(①本体)入力画面'!CA$16:CA$55,1,'(①本体)入力画面'!$F$16:$F$55,"今回請求")</f>
        <v>0</v>
      </c>
      <c r="Q23" s="260">
        <f>SUMIFS('(①本体)入力画面'!$CB$16:$CB$55,'(①本体)入力画面'!$E$16:$E$55,"計画",'(①本体)入力画面'!$K$16:$K$55,$B23,'(①本体)入力画面'!$F$16:$F$55,"今回請求")</f>
        <v>0</v>
      </c>
      <c r="R23" s="281">
        <f>SUMIFS('(①本体)入力画面'!$CC$16:$CC$55,'(①本体)入力画面'!$E$16:$E$55,"計画",'(①本体)入力画面'!$K$16:$K$55,$B23,'(①本体)入力画面'!$F$16:$F$55,"今回請求")</f>
        <v>0</v>
      </c>
      <c r="S23" s="281">
        <f>SUMIFS('(①本体)入力画面'!$CD$16:$CD$55,'(①本体)入力画面'!$E$16:$E$55,"計画",'(①本体)入力画面'!$K$16:$K$55,$B23,'(①本体)入力画面'!$F$16:$F$55,"今回請求")</f>
        <v>0</v>
      </c>
      <c r="T23" s="281">
        <f t="shared" si="0"/>
        <v>0</v>
      </c>
      <c r="U23" s="247">
        <f t="shared" si="0"/>
        <v>0</v>
      </c>
      <c r="V23" s="249">
        <f t="shared" si="0"/>
        <v>0</v>
      </c>
      <c r="W23" s="248">
        <f t="shared" si="0"/>
        <v>0</v>
      </c>
    </row>
    <row r="24" spans="1:38" ht="24.65" customHeight="1">
      <c r="A24" s="253"/>
      <c r="B24" s="898" t="s">
        <v>198</v>
      </c>
      <c r="C24" s="899"/>
      <c r="D24" s="281">
        <f>SUM(D8:D23)</f>
        <v>0</v>
      </c>
      <c r="E24" s="247">
        <f t="shared" ref="E24:W24" si="1">SUM(E8:E23)</f>
        <v>0</v>
      </c>
      <c r="F24" s="262">
        <f t="shared" si="1"/>
        <v>0</v>
      </c>
      <c r="G24" s="281">
        <f t="shared" si="1"/>
        <v>0</v>
      </c>
      <c r="H24" s="246">
        <f t="shared" si="1"/>
        <v>0</v>
      </c>
      <c r="I24" s="260">
        <f t="shared" si="1"/>
        <v>0</v>
      </c>
      <c r="J24" s="262">
        <f t="shared" si="1"/>
        <v>0</v>
      </c>
      <c r="K24" s="281">
        <f t="shared" si="1"/>
        <v>0</v>
      </c>
      <c r="L24" s="281">
        <f t="shared" si="1"/>
        <v>0</v>
      </c>
      <c r="M24" s="247">
        <f t="shared" si="1"/>
        <v>0</v>
      </c>
      <c r="N24" s="281">
        <f t="shared" si="1"/>
        <v>0</v>
      </c>
      <c r="O24" s="281">
        <f t="shared" si="1"/>
        <v>0</v>
      </c>
      <c r="P24" s="246">
        <f t="shared" si="1"/>
        <v>0</v>
      </c>
      <c r="Q24" s="260">
        <f t="shared" si="1"/>
        <v>0</v>
      </c>
      <c r="R24" s="281">
        <f t="shared" si="1"/>
        <v>0</v>
      </c>
      <c r="S24" s="281">
        <f t="shared" si="1"/>
        <v>0</v>
      </c>
      <c r="T24" s="281">
        <f t="shared" si="1"/>
        <v>0</v>
      </c>
      <c r="U24" s="247">
        <f t="shared" si="1"/>
        <v>0</v>
      </c>
      <c r="V24" s="246">
        <f t="shared" si="1"/>
        <v>0</v>
      </c>
      <c r="W24" s="248">
        <f t="shared" si="1"/>
        <v>0</v>
      </c>
      <c r="X24" s="234"/>
      <c r="Y24" s="234"/>
      <c r="Z24" s="234"/>
      <c r="AA24" s="234"/>
      <c r="AB24" s="234"/>
      <c r="AC24" s="234"/>
      <c r="AD24" s="234"/>
      <c r="AE24" s="234"/>
      <c r="AF24" s="234"/>
      <c r="AG24" s="234"/>
      <c r="AH24" s="234"/>
    </row>
    <row r="25" spans="1:38" s="254" customFormat="1" ht="24.65" customHeight="1">
      <c r="A25" s="867"/>
      <c r="B25" s="867"/>
      <c r="C25" s="867"/>
      <c r="D25" s="867"/>
      <c r="E25" s="867"/>
      <c r="F25" s="867"/>
      <c r="G25" s="867"/>
      <c r="H25" s="867"/>
      <c r="I25" s="867"/>
      <c r="J25" s="867"/>
      <c r="K25" s="867"/>
      <c r="L25" s="867"/>
      <c r="M25" s="867"/>
      <c r="N25" s="867"/>
      <c r="O25" s="867"/>
      <c r="P25" s="867"/>
      <c r="Q25" s="867"/>
      <c r="R25" s="867"/>
      <c r="S25" s="867"/>
      <c r="T25" s="867"/>
      <c r="U25" s="867"/>
      <c r="V25" s="867"/>
      <c r="W25" s="867"/>
      <c r="X25" s="867"/>
      <c r="Y25" s="867"/>
      <c r="Z25" s="867"/>
      <c r="AA25" s="867"/>
      <c r="AB25" s="867"/>
      <c r="AC25" s="867"/>
      <c r="AD25" s="867"/>
      <c r="AE25" s="261"/>
      <c r="AF25" s="261"/>
      <c r="AG25" s="261"/>
      <c r="AH25" s="261"/>
      <c r="AI25" s="261"/>
      <c r="AJ25" s="261"/>
      <c r="AK25" s="261"/>
      <c r="AL25" s="261"/>
    </row>
    <row r="26" spans="1:38" s="255" customFormat="1" ht="24.65" customHeight="1">
      <c r="A26" s="867"/>
      <c r="B26" s="867"/>
      <c r="C26" s="867"/>
      <c r="D26" s="867"/>
      <c r="E26" s="867"/>
      <c r="F26" s="867"/>
      <c r="G26" s="867"/>
      <c r="H26" s="867"/>
      <c r="I26" s="867"/>
      <c r="J26" s="867"/>
      <c r="K26" s="867"/>
      <c r="L26" s="867"/>
      <c r="M26" s="867"/>
      <c r="N26" s="867"/>
      <c r="O26" s="867"/>
      <c r="P26" s="867"/>
      <c r="Q26" s="867"/>
      <c r="R26" s="867"/>
      <c r="S26" s="234"/>
      <c r="T26" s="234"/>
      <c r="U26" s="261"/>
      <c r="V26" s="261"/>
      <c r="W26" s="261"/>
      <c r="X26" s="261"/>
      <c r="Y26" s="261"/>
      <c r="Z26" s="261"/>
      <c r="AA26" s="261"/>
      <c r="AB26" s="261"/>
      <c r="AC26" s="261"/>
      <c r="AD26" s="261"/>
      <c r="AE26" s="261"/>
      <c r="AF26" s="261"/>
      <c r="AG26" s="261"/>
      <c r="AH26" s="261"/>
      <c r="AI26" s="261"/>
      <c r="AJ26" s="261"/>
      <c r="AK26" s="261"/>
      <c r="AL26" s="261"/>
    </row>
    <row r="27" spans="1:38" s="254" customFormat="1" ht="24.65" customHeight="1">
      <c r="A27" s="867"/>
      <c r="B27" s="867"/>
      <c r="C27" s="867"/>
      <c r="D27" s="867"/>
      <c r="E27" s="867"/>
      <c r="F27" s="867"/>
      <c r="G27" s="867"/>
      <c r="H27" s="867"/>
      <c r="I27" s="867"/>
      <c r="J27" s="867"/>
      <c r="K27" s="867"/>
      <c r="L27" s="867"/>
      <c r="M27" s="867"/>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K27" s="867"/>
      <c r="AL27" s="867"/>
    </row>
    <row r="28" spans="1:38" ht="24.65" customHeight="1">
      <c r="A28" s="254"/>
      <c r="B28" s="254"/>
      <c r="C28" s="254"/>
      <c r="D28" s="254"/>
      <c r="E28" s="254"/>
      <c r="F28" s="254"/>
      <c r="G28" s="254"/>
      <c r="H28" s="254"/>
      <c r="I28" s="254"/>
      <c r="J28" s="254"/>
      <c r="K28" s="254"/>
      <c r="L28" s="254"/>
      <c r="M28" s="254"/>
      <c r="AC28" s="256"/>
    </row>
    <row r="29" spans="1:38" ht="24.65" customHeight="1">
      <c r="D29" s="261" t="s">
        <v>241</v>
      </c>
      <c r="S29" s="261" t="s">
        <v>242</v>
      </c>
      <c r="AC29" s="256"/>
    </row>
    <row r="30" spans="1:38" ht="24.65" customHeight="1">
      <c r="A30" s="838" t="s">
        <v>228</v>
      </c>
      <c r="B30" s="852"/>
      <c r="C30" s="836"/>
      <c r="D30" s="882" t="s">
        <v>243</v>
      </c>
      <c r="E30" s="857"/>
      <c r="F30" s="857"/>
      <c r="G30" s="857"/>
      <c r="H30" s="882" t="s">
        <v>252</v>
      </c>
      <c r="I30" s="883"/>
      <c r="J30" s="883"/>
      <c r="K30" s="883"/>
      <c r="L30" s="882" t="s">
        <v>253</v>
      </c>
      <c r="M30" s="883"/>
      <c r="N30" s="883"/>
      <c r="O30" s="883"/>
      <c r="P30" s="856" t="s">
        <v>244</v>
      </c>
      <c r="Q30" s="857"/>
      <c r="R30" s="857"/>
      <c r="S30" s="858"/>
      <c r="T30" s="280"/>
    </row>
    <row r="31" spans="1:38" ht="24.65" customHeight="1">
      <c r="A31" s="853"/>
      <c r="B31" s="854"/>
      <c r="C31" s="906"/>
      <c r="D31" s="907" t="s">
        <v>266</v>
      </c>
      <c r="E31" s="909" t="s">
        <v>265</v>
      </c>
      <c r="F31" s="844" t="s">
        <v>195</v>
      </c>
      <c r="G31" s="904" t="s">
        <v>196</v>
      </c>
      <c r="H31" s="911" t="s">
        <v>266</v>
      </c>
      <c r="I31" s="836" t="s">
        <v>265</v>
      </c>
      <c r="J31" s="844" t="s">
        <v>195</v>
      </c>
      <c r="K31" s="904" t="s">
        <v>196</v>
      </c>
      <c r="L31" s="907" t="s">
        <v>266</v>
      </c>
      <c r="M31" s="909" t="s">
        <v>265</v>
      </c>
      <c r="N31" s="844" t="s">
        <v>195</v>
      </c>
      <c r="O31" s="838" t="s">
        <v>197</v>
      </c>
      <c r="P31" s="911" t="s">
        <v>266</v>
      </c>
      <c r="Q31" s="836" t="s">
        <v>265</v>
      </c>
      <c r="R31" s="838" t="s">
        <v>195</v>
      </c>
      <c r="S31" s="844" t="s">
        <v>196</v>
      </c>
    </row>
    <row r="32" spans="1:38" ht="24.65" customHeight="1">
      <c r="A32" s="839"/>
      <c r="B32" s="855"/>
      <c r="C32" s="837"/>
      <c r="D32" s="908"/>
      <c r="E32" s="910"/>
      <c r="F32" s="845"/>
      <c r="G32" s="839"/>
      <c r="H32" s="912"/>
      <c r="I32" s="837"/>
      <c r="J32" s="845"/>
      <c r="K32" s="905"/>
      <c r="L32" s="908"/>
      <c r="M32" s="910"/>
      <c r="N32" s="845"/>
      <c r="O32" s="839"/>
      <c r="P32" s="912"/>
      <c r="Q32" s="837"/>
      <c r="R32" s="839"/>
      <c r="S32" s="845"/>
    </row>
    <row r="33" spans="1:19" ht="24.65" customHeight="1">
      <c r="A33" s="251">
        <v>1</v>
      </c>
      <c r="B33" s="902" t="s">
        <v>234</v>
      </c>
      <c r="C33" s="903"/>
      <c r="D33" s="281">
        <f>COUNTIFS('(①本体)入力画面'!$E$16:$E$55,"計画",'(①本体)入力画面'!$K$16:$K$55,$B33,'(①本体)入力画面'!DK$16:DK$55,1,'(①本体)入力画面'!$F$16:$F$55,"今回請求")</f>
        <v>0</v>
      </c>
      <c r="E33" s="247">
        <f>SUMIFS('(①本体)入力画面'!$DL$16:$DL$55,'(①本体)入力画面'!$E$16:$E$55,"計画",'(①本体)入力画面'!$K$16:$K$55,$B33,'(①本体)入力画面'!$F$16:$F$55,"今回請求")</f>
        <v>0</v>
      </c>
      <c r="F33" s="248">
        <f>SUMIFS('(①本体)入力画面'!$DM$16:$DM$55,'(①本体)入力画面'!$E$16:$E$55,"計画",'(①本体)入力画面'!$K$16:$K$55,$B33,'(①本体)入力画面'!$F$16:$F$55,"今回請求")</f>
        <v>0</v>
      </c>
      <c r="G33" s="281">
        <f>SUMIFS('(①本体)入力画面'!$DN$16:$DN$55,'(①本体)入力画面'!$E$16:$E$55,"計画",'(①本体)入力画面'!$K$16:$K$55,$B33,'(①本体)入力画面'!$F$16:$F$55,"今回請求")</f>
        <v>0</v>
      </c>
      <c r="H33" s="246">
        <f>COUNTIFS('(①本体)入力画面'!$E$16:$E$55,"計画",'(①本体)入力画面'!$K$16:$K$55,$B33,'(①本体)入力画面'!DT$16:DT$55,1,'(①本体)入力画面'!$F$16:$F$55,"今回請求")</f>
        <v>0</v>
      </c>
      <c r="I33" s="260">
        <f>SUMIFS('(①本体)入力画面'!$DU$16:$DU$55,'(①本体)入力画面'!$E$16:$E$55,"計画",'(①本体)入力画面'!$K$16:$K$55,$B33,'(①本体)入力画面'!$F$16:$F$55,"今回請求")</f>
        <v>0</v>
      </c>
      <c r="J33" s="248">
        <f>SUMIFS('(①本体)入力画面'!$DV$16:$DV$55,'(①本体)入力画面'!$E$16:$E$55,"計画",'(①本体)入力画面'!$K$16:$K$55,$B33,'(①本体)入力画面'!$F$16:$F$55,"今回請求")</f>
        <v>0</v>
      </c>
      <c r="K33" s="281">
        <f>SUMIFS('(①本体)入力画面'!$DW$16:$DW$55,'(①本体)入力画面'!$E$16:$E$55,"計画",'(①本体)入力画面'!$K$16:$K$55,$B33,'(①本体)入力画面'!$F$16:$F$55,"今回請求")</f>
        <v>0</v>
      </c>
      <c r="L33" s="281">
        <f>COUNTIFS('(①本体)入力画面'!$E$16:$E$55,"計画",'(①本体)入力画面'!$K$16:$K$55,$B33,'(①本体)入力画面'!EC$16:EC$55,1,'(①本体)入力画面'!$F$16:$F$55,"今回請求")</f>
        <v>0</v>
      </c>
      <c r="M33" s="247">
        <f>SUMIFS('(①本体)入力画面'!$ED$16:$ED$55,'(①本体)入力画面'!$E$16:$E$55,"計画",'(①本体)入力画面'!$K$16:$K$55,$B33,'(①本体)入力画面'!$F$16:$F$55,"今回請求")</f>
        <v>0</v>
      </c>
      <c r="N33" s="257">
        <f>SUMIFS('(①本体)入力画面'!$EE$16:$EE$55,'(①本体)入力画面'!$E$16:$E$55,"計画",'(①本体)入力画面'!$K$16:$K$55,$B33,'(①本体)入力画面'!$F$16:$F$55,"今回請求")</f>
        <v>0</v>
      </c>
      <c r="O33" s="281">
        <f>SUMIFS('(①本体)入力画面'!$EF$16:$EF$55,'(①本体)入力画面'!$E$16:$E$55,"計画",'(①本体)入力画面'!$K$16:$K$55,$B33,'(①本体)入力画面'!$F$16:$F$55,"今回請求")</f>
        <v>0</v>
      </c>
      <c r="P33" s="258">
        <f t="shared" ref="P33:R48" si="2">D33+H33+L33</f>
        <v>0</v>
      </c>
      <c r="Q33" s="260">
        <f t="shared" si="2"/>
        <v>0</v>
      </c>
      <c r="R33" s="281">
        <f t="shared" si="2"/>
        <v>0</v>
      </c>
      <c r="S33" s="248">
        <f t="shared" ref="S33:S45" si="3">+G33+K33+O33</f>
        <v>0</v>
      </c>
    </row>
    <row r="34" spans="1:19" ht="24.65" customHeight="1">
      <c r="A34" s="250">
        <v>2</v>
      </c>
      <c r="B34" s="900" t="s">
        <v>235</v>
      </c>
      <c r="C34" s="901"/>
      <c r="D34" s="281">
        <f>COUNTIFS('(①本体)入力画面'!$E$16:$E$55,"計画",'(①本体)入力画面'!$K$16:$K$55,$B34,'(①本体)入力画面'!DK$16:DK$55,1,'(①本体)入力画面'!$F$16:$F$55,"今回請求")</f>
        <v>0</v>
      </c>
      <c r="E34" s="247">
        <f>SUMIFS('(①本体)入力画面'!$DL$16:$DL$55,'(①本体)入力画面'!$E$16:$E$55,"計画",'(①本体)入力画面'!$K$16:$K$55,$B34,'(①本体)入力画面'!$F$16:$F$55,"今回請求")</f>
        <v>0</v>
      </c>
      <c r="F34" s="248">
        <f>SUMIFS('(①本体)入力画面'!$DM$16:$DM$55,'(①本体)入力画面'!$E$16:$E$55,"計画",'(①本体)入力画面'!$K$16:$K$55,$B34,'(①本体)入力画面'!$F$16:$F$55,"今回請求")</f>
        <v>0</v>
      </c>
      <c r="G34" s="281">
        <f>SUMIFS('(①本体)入力画面'!$DN$16:$DN$55,'(①本体)入力画面'!$E$16:$E$55,"計画",'(①本体)入力画面'!$K$16:$K$55,$B34,'(①本体)入力画面'!$F$16:$F$55,"今回請求")</f>
        <v>0</v>
      </c>
      <c r="H34" s="246">
        <f>COUNTIFS('(①本体)入力画面'!$E$16:$E$55,"計画",'(①本体)入力画面'!$K$16:$K$55,$B34,'(①本体)入力画面'!DT$16:DT$55,1,'(①本体)入力画面'!$F$16:$F$55,"今回請求")</f>
        <v>0</v>
      </c>
      <c r="I34" s="260">
        <f>SUMIFS('(①本体)入力画面'!$DU$16:$DU$55,'(①本体)入力画面'!$E$16:$E$55,"計画",'(①本体)入力画面'!$K$16:$K$55,$B34,'(①本体)入力画面'!$F$16:$F$55,"今回請求")</f>
        <v>0</v>
      </c>
      <c r="J34" s="248">
        <f>SUMIFS('(①本体)入力画面'!$DV$16:$DV$55,'(①本体)入力画面'!$E$16:$E$55,"計画",'(①本体)入力画面'!$K$16:$K$55,$B34,'(①本体)入力画面'!$F$16:$F$55,"今回請求")</f>
        <v>0</v>
      </c>
      <c r="K34" s="281">
        <f>SUMIFS('(①本体)入力画面'!$DW$16:$DW$55,'(①本体)入力画面'!$E$16:$E$55,"計画",'(①本体)入力画面'!$K$16:$K$55,$B34,'(①本体)入力画面'!$F$16:$F$55,"今回請求")</f>
        <v>0</v>
      </c>
      <c r="L34" s="281">
        <f>COUNTIFS('(①本体)入力画面'!$E$16:$E$55,"計画",'(①本体)入力画面'!$K$16:$K$55,$B34,'(①本体)入力画面'!EC$16:EC$55,1,'(①本体)入力画面'!$F$16:$F$55,"今回請求")</f>
        <v>0</v>
      </c>
      <c r="M34" s="247">
        <f>SUMIFS('(①本体)入力画面'!$ED$16:$ED$55,'(①本体)入力画面'!$E$16:$E$55,"計画",'(①本体)入力画面'!$K$16:$K$55,$B34,'(①本体)入力画面'!$F$16:$F$55,"今回請求")</f>
        <v>0</v>
      </c>
      <c r="N34" s="257">
        <f>SUMIFS('(①本体)入力画面'!$EE$16:$EE$55,'(①本体)入力画面'!$E$16:$E$55,"計画",'(①本体)入力画面'!$K$16:$K$55,$B34,'(①本体)入力画面'!$F$16:$F$55,"今回請求")</f>
        <v>0</v>
      </c>
      <c r="O34" s="281">
        <f>SUMIFS('(①本体)入力画面'!$EF$16:$EF$55,'(①本体)入力画面'!$E$16:$E$55,"計画",'(①本体)入力画面'!$K$16:$K$55,$B34,'(①本体)入力画面'!$F$16:$F$55,"今回請求")</f>
        <v>0</v>
      </c>
      <c r="P34" s="258">
        <f t="shared" si="2"/>
        <v>0</v>
      </c>
      <c r="Q34" s="260">
        <f t="shared" si="2"/>
        <v>0</v>
      </c>
      <c r="R34" s="281">
        <f t="shared" si="2"/>
        <v>0</v>
      </c>
      <c r="S34" s="248">
        <f t="shared" si="3"/>
        <v>0</v>
      </c>
    </row>
    <row r="35" spans="1:19" ht="24.65" customHeight="1">
      <c r="A35" s="245">
        <v>3</v>
      </c>
      <c r="B35" s="900" t="s">
        <v>72</v>
      </c>
      <c r="C35" s="901"/>
      <c r="D35" s="281">
        <f>COUNTIFS('(①本体)入力画面'!$E$16:$E$55,"計画",'(①本体)入力画面'!$K$16:$K$55,$B35,'(①本体)入力画面'!DK$16:DK$55,1,'(①本体)入力画面'!$F$16:$F$55,"今回請求")</f>
        <v>0</v>
      </c>
      <c r="E35" s="247">
        <f>SUMIFS('(①本体)入力画面'!$DL$16:$DL$55,'(①本体)入力画面'!$E$16:$E$55,"計画",'(①本体)入力画面'!$K$16:$K$55,$B35,'(①本体)入力画面'!$F$16:$F$55,"今回請求")</f>
        <v>0</v>
      </c>
      <c r="F35" s="248">
        <f>SUMIFS('(①本体)入力画面'!$DM$16:$DM$55,'(①本体)入力画面'!$E$16:$E$55,"計画",'(①本体)入力画面'!$K$16:$K$55,$B35,'(①本体)入力画面'!$F$16:$F$55,"今回請求")</f>
        <v>0</v>
      </c>
      <c r="G35" s="281">
        <f>SUMIFS('(①本体)入力画面'!$DN$16:$DN$55,'(①本体)入力画面'!$E$16:$E$55,"計画",'(①本体)入力画面'!$K$16:$K$55,$B35,'(①本体)入力画面'!$F$16:$F$55,"今回請求")</f>
        <v>0</v>
      </c>
      <c r="H35" s="246">
        <f>COUNTIFS('(①本体)入力画面'!$E$16:$E$55,"計画",'(①本体)入力画面'!$K$16:$K$55,$B35,'(①本体)入力画面'!DT$16:DT$55,1,'(①本体)入力画面'!$F$16:$F$55,"今回請求")</f>
        <v>0</v>
      </c>
      <c r="I35" s="260">
        <f>SUMIFS('(①本体)入力画面'!$DU$16:$DU$55,'(①本体)入力画面'!$E$16:$E$55,"計画",'(①本体)入力画面'!$K$16:$K$55,$B35,'(①本体)入力画面'!$F$16:$F$55,"今回請求")</f>
        <v>0</v>
      </c>
      <c r="J35" s="248">
        <f>SUMIFS('(①本体)入力画面'!$DV$16:$DV$55,'(①本体)入力画面'!$E$16:$E$55,"計画",'(①本体)入力画面'!$K$16:$K$55,$B35,'(①本体)入力画面'!$F$16:$F$55,"今回請求")</f>
        <v>0</v>
      </c>
      <c r="K35" s="281">
        <f>SUMIFS('(①本体)入力画面'!$DW$16:$DW$55,'(①本体)入力画面'!$E$16:$E$55,"計画",'(①本体)入力画面'!$K$16:$K$55,$B35,'(①本体)入力画面'!$F$16:$F$55,"今回請求")</f>
        <v>0</v>
      </c>
      <c r="L35" s="281">
        <f>COUNTIFS('(①本体)入力画面'!$E$16:$E$55,"計画",'(①本体)入力画面'!$K$16:$K$55,$B35,'(①本体)入力画面'!EC$16:EC$55,1,'(①本体)入力画面'!$F$16:$F$55,"今回請求")</f>
        <v>0</v>
      </c>
      <c r="M35" s="247">
        <f>SUMIFS('(①本体)入力画面'!$ED$16:$ED$55,'(①本体)入力画面'!$E$16:$E$55,"計画",'(①本体)入力画面'!$K$16:$K$55,$B35,'(①本体)入力画面'!$F$16:$F$55,"今回請求")</f>
        <v>0</v>
      </c>
      <c r="N35" s="257">
        <f>SUMIFS('(①本体)入力画面'!$EE$16:$EE$55,'(①本体)入力画面'!$E$16:$E$55,"計画",'(①本体)入力画面'!$K$16:$K$55,$B35,'(①本体)入力画面'!$F$16:$F$55,"今回請求")</f>
        <v>0</v>
      </c>
      <c r="O35" s="281">
        <f>SUMIFS('(①本体)入力画面'!$EF$16:$EF$55,'(①本体)入力画面'!$E$16:$E$55,"計画",'(①本体)入力画面'!$K$16:$K$55,$B35,'(①本体)入力画面'!$F$16:$F$55,"今回請求")</f>
        <v>0</v>
      </c>
      <c r="P35" s="258">
        <f t="shared" si="2"/>
        <v>0</v>
      </c>
      <c r="Q35" s="260">
        <f t="shared" si="2"/>
        <v>0</v>
      </c>
      <c r="R35" s="281">
        <f t="shared" si="2"/>
        <v>0</v>
      </c>
      <c r="S35" s="248">
        <f t="shared" si="3"/>
        <v>0</v>
      </c>
    </row>
    <row r="36" spans="1:19" ht="24.65" customHeight="1">
      <c r="A36" s="250">
        <v>4</v>
      </c>
      <c r="B36" s="900" t="s">
        <v>73</v>
      </c>
      <c r="C36" s="901"/>
      <c r="D36" s="281">
        <f>COUNTIFS('(①本体)入力画面'!$E$16:$E$55,"計画",'(①本体)入力画面'!$K$16:$K$55,$B36,'(①本体)入力画面'!DK$16:DK$55,1,'(①本体)入力画面'!$F$16:$F$55,"今回請求")</f>
        <v>0</v>
      </c>
      <c r="E36" s="247">
        <f>SUMIFS('(①本体)入力画面'!$DL$16:$DL$55,'(①本体)入力画面'!$E$16:$E$55,"計画",'(①本体)入力画面'!$K$16:$K$55,$B36,'(①本体)入力画面'!$F$16:$F$55,"今回請求")</f>
        <v>0</v>
      </c>
      <c r="F36" s="248">
        <f>SUMIFS('(①本体)入力画面'!$DM$16:$DM$55,'(①本体)入力画面'!$E$16:$E$55,"計画",'(①本体)入力画面'!$K$16:$K$55,$B36,'(①本体)入力画面'!$F$16:$F$55,"今回請求")</f>
        <v>0</v>
      </c>
      <c r="G36" s="281">
        <f>SUMIFS('(①本体)入力画面'!$DN$16:$DN$55,'(①本体)入力画面'!$E$16:$E$55,"計画",'(①本体)入力画面'!$K$16:$K$55,$B36,'(①本体)入力画面'!$F$16:$F$55,"今回請求")</f>
        <v>0</v>
      </c>
      <c r="H36" s="246">
        <f>COUNTIFS('(①本体)入力画面'!$E$16:$E$55,"計画",'(①本体)入力画面'!$K$16:$K$55,$B36,'(①本体)入力画面'!DT$16:DT$55,1,'(①本体)入力画面'!$F$16:$F$55,"今回請求")</f>
        <v>0</v>
      </c>
      <c r="I36" s="260">
        <f>SUMIFS('(①本体)入力画面'!$DU$16:$DU$55,'(①本体)入力画面'!$E$16:$E$55,"計画",'(①本体)入力画面'!$K$16:$K$55,$B36,'(①本体)入力画面'!$F$16:$F$55,"今回請求")</f>
        <v>0</v>
      </c>
      <c r="J36" s="248">
        <f>SUMIFS('(①本体)入力画面'!$DV$16:$DV$55,'(①本体)入力画面'!$E$16:$E$55,"計画",'(①本体)入力画面'!$K$16:$K$55,$B36,'(①本体)入力画面'!$F$16:$F$55,"今回請求")</f>
        <v>0</v>
      </c>
      <c r="K36" s="281">
        <f>SUMIFS('(①本体)入力画面'!$DW$16:$DW$55,'(①本体)入力画面'!$E$16:$E$55,"計画",'(①本体)入力画面'!$K$16:$K$55,$B36,'(①本体)入力画面'!$F$16:$F$55,"今回請求")</f>
        <v>0</v>
      </c>
      <c r="L36" s="281">
        <f>COUNTIFS('(①本体)入力画面'!$E$16:$E$55,"計画",'(①本体)入力画面'!$K$16:$K$55,$B36,'(①本体)入力画面'!EC$16:EC$55,1,'(①本体)入力画面'!$F$16:$F$55,"今回請求")</f>
        <v>0</v>
      </c>
      <c r="M36" s="247">
        <f>SUMIFS('(①本体)入力画面'!$ED$16:$ED$55,'(①本体)入力画面'!$E$16:$E$55,"計画",'(①本体)入力画面'!$K$16:$K$55,$B36,'(①本体)入力画面'!$F$16:$F$55,"今回請求")</f>
        <v>0</v>
      </c>
      <c r="N36" s="257">
        <f>SUMIFS('(①本体)入力画面'!$EE$16:$EE$55,'(①本体)入力画面'!$E$16:$E$55,"計画",'(①本体)入力画面'!$K$16:$K$55,$B36,'(①本体)入力画面'!$F$16:$F$55,"今回請求")</f>
        <v>0</v>
      </c>
      <c r="O36" s="281">
        <f>SUMIFS('(①本体)入力画面'!$EF$16:$EF$55,'(①本体)入力画面'!$E$16:$E$55,"計画",'(①本体)入力画面'!$K$16:$K$55,$B36,'(①本体)入力画面'!$F$16:$F$55,"今回請求")</f>
        <v>0</v>
      </c>
      <c r="P36" s="258">
        <f t="shared" si="2"/>
        <v>0</v>
      </c>
      <c r="Q36" s="260">
        <f t="shared" si="2"/>
        <v>0</v>
      </c>
      <c r="R36" s="281">
        <f t="shared" si="2"/>
        <v>0</v>
      </c>
      <c r="S36" s="248">
        <f t="shared" si="3"/>
        <v>0</v>
      </c>
    </row>
    <row r="37" spans="1:19" ht="24.65" customHeight="1">
      <c r="A37" s="251">
        <v>5</v>
      </c>
      <c r="B37" s="900" t="s">
        <v>74</v>
      </c>
      <c r="C37" s="901"/>
      <c r="D37" s="281">
        <f>COUNTIFS('(①本体)入力画面'!$E$16:$E$55,"計画",'(①本体)入力画面'!$K$16:$K$55,$B37,'(①本体)入力画面'!DK$16:DK$55,1,'(①本体)入力画面'!$F$16:$F$55,"今回請求")</f>
        <v>0</v>
      </c>
      <c r="E37" s="247">
        <f>SUMIFS('(①本体)入力画面'!$DL$16:$DL$55,'(①本体)入力画面'!$E$16:$E$55,"計画",'(①本体)入力画面'!$K$16:$K$55,$B37,'(①本体)入力画面'!$F$16:$F$55,"今回請求")</f>
        <v>0</v>
      </c>
      <c r="F37" s="248">
        <f>SUMIFS('(①本体)入力画面'!$DM$16:$DM$55,'(①本体)入力画面'!$E$16:$E$55,"計画",'(①本体)入力画面'!$K$16:$K$55,$B37,'(①本体)入力画面'!$F$16:$F$55,"今回請求")</f>
        <v>0</v>
      </c>
      <c r="G37" s="281">
        <f>SUMIFS('(①本体)入力画面'!$DN$16:$DN$55,'(①本体)入力画面'!$E$16:$E$55,"計画",'(①本体)入力画面'!$K$16:$K$55,$B37,'(①本体)入力画面'!$F$16:$F$55,"今回請求")</f>
        <v>0</v>
      </c>
      <c r="H37" s="246">
        <f>COUNTIFS('(①本体)入力画面'!$E$16:$E$55,"計画",'(①本体)入力画面'!$K$16:$K$55,$B37,'(①本体)入力画面'!DT$16:DT$55,1,'(①本体)入力画面'!$F$16:$F$55,"今回請求")</f>
        <v>0</v>
      </c>
      <c r="I37" s="260">
        <f>SUMIFS('(①本体)入力画面'!$DU$16:$DU$55,'(①本体)入力画面'!$E$16:$E$55,"計画",'(①本体)入力画面'!$K$16:$K$55,$B37,'(①本体)入力画面'!$F$16:$F$55,"今回請求")</f>
        <v>0</v>
      </c>
      <c r="J37" s="248">
        <f>SUMIFS('(①本体)入力画面'!$DV$16:$DV$55,'(①本体)入力画面'!$E$16:$E$55,"計画",'(①本体)入力画面'!$K$16:$K$55,$B37,'(①本体)入力画面'!$F$16:$F$55,"今回請求")</f>
        <v>0</v>
      </c>
      <c r="K37" s="281">
        <f>SUMIFS('(①本体)入力画面'!$DW$16:$DW$55,'(①本体)入力画面'!$E$16:$E$55,"計画",'(①本体)入力画面'!$K$16:$K$55,$B37,'(①本体)入力画面'!$F$16:$F$55,"今回請求")</f>
        <v>0</v>
      </c>
      <c r="L37" s="281">
        <f>COUNTIFS('(①本体)入力画面'!$E$16:$E$55,"計画",'(①本体)入力画面'!$K$16:$K$55,$B37,'(①本体)入力画面'!EC$16:EC$55,1,'(①本体)入力画面'!$F$16:$F$55,"今回請求")</f>
        <v>0</v>
      </c>
      <c r="M37" s="247">
        <f>SUMIFS('(①本体)入力画面'!$ED$16:$ED$55,'(①本体)入力画面'!$E$16:$E$55,"計画",'(①本体)入力画面'!$K$16:$K$55,$B37,'(①本体)入力画面'!$F$16:$F$55,"今回請求")</f>
        <v>0</v>
      </c>
      <c r="N37" s="257">
        <f>SUMIFS('(①本体)入力画面'!$EE$16:$EE$55,'(①本体)入力画面'!$E$16:$E$55,"計画",'(①本体)入力画面'!$K$16:$K$55,$B37,'(①本体)入力画面'!$F$16:$F$55,"今回請求")</f>
        <v>0</v>
      </c>
      <c r="O37" s="281">
        <f>SUMIFS('(①本体)入力画面'!$EF$16:$EF$55,'(①本体)入力画面'!$E$16:$E$55,"計画",'(①本体)入力画面'!$K$16:$K$55,$B37,'(①本体)入力画面'!$F$16:$F$55,"今回請求")</f>
        <v>0</v>
      </c>
      <c r="P37" s="258">
        <f t="shared" si="2"/>
        <v>0</v>
      </c>
      <c r="Q37" s="260">
        <f t="shared" si="2"/>
        <v>0</v>
      </c>
      <c r="R37" s="281">
        <f t="shared" si="2"/>
        <v>0</v>
      </c>
      <c r="S37" s="248">
        <f t="shared" si="3"/>
        <v>0</v>
      </c>
    </row>
    <row r="38" spans="1:19" ht="24.65" customHeight="1">
      <c r="A38" s="250">
        <v>6</v>
      </c>
      <c r="B38" s="900" t="s">
        <v>75</v>
      </c>
      <c r="C38" s="901"/>
      <c r="D38" s="281">
        <f>COUNTIFS('(①本体)入力画面'!$E$16:$E$55,"計画",'(①本体)入力画面'!$K$16:$K$55,$B38,'(①本体)入力画面'!DK$16:DK$55,1,'(①本体)入力画面'!$F$16:$F$55,"今回請求")</f>
        <v>0</v>
      </c>
      <c r="E38" s="247">
        <f>SUMIFS('(①本体)入力画面'!$DL$16:$DL$55,'(①本体)入力画面'!$E$16:$E$55,"計画",'(①本体)入力画面'!$K$16:$K$55,$B38,'(①本体)入力画面'!$F$16:$F$55,"今回請求")</f>
        <v>0</v>
      </c>
      <c r="F38" s="248">
        <f>SUMIFS('(①本体)入力画面'!$DM$16:$DM$55,'(①本体)入力画面'!$E$16:$E$55,"計画",'(①本体)入力画面'!$K$16:$K$55,$B38,'(①本体)入力画面'!$F$16:$F$55,"今回請求")</f>
        <v>0</v>
      </c>
      <c r="G38" s="281">
        <f>SUMIFS('(①本体)入力画面'!$DN$16:$DN$55,'(①本体)入力画面'!$E$16:$E$55,"計画",'(①本体)入力画面'!$K$16:$K$55,$B38,'(①本体)入力画面'!$F$16:$F$55,"今回請求")</f>
        <v>0</v>
      </c>
      <c r="H38" s="246">
        <f>COUNTIFS('(①本体)入力画面'!$E$16:$E$55,"計画",'(①本体)入力画面'!$K$16:$K$55,$B38,'(①本体)入力画面'!DT$16:DT$55,1,'(①本体)入力画面'!$F$16:$F$55,"今回請求")</f>
        <v>0</v>
      </c>
      <c r="I38" s="260">
        <f>SUMIFS('(①本体)入力画面'!$DU$16:$DU$55,'(①本体)入力画面'!$E$16:$E$55,"計画",'(①本体)入力画面'!$K$16:$K$55,$B38,'(①本体)入力画面'!$F$16:$F$55,"今回請求")</f>
        <v>0</v>
      </c>
      <c r="J38" s="248">
        <f>SUMIFS('(①本体)入力画面'!$DV$16:$DV$55,'(①本体)入力画面'!$E$16:$E$55,"計画",'(①本体)入力画面'!$K$16:$K$55,$B38,'(①本体)入力画面'!$F$16:$F$55,"今回請求")</f>
        <v>0</v>
      </c>
      <c r="K38" s="281">
        <f>SUMIFS('(①本体)入力画面'!$DW$16:$DW$55,'(①本体)入力画面'!$E$16:$E$55,"計画",'(①本体)入力画面'!$K$16:$K$55,$B38,'(①本体)入力画面'!$F$16:$F$55,"今回請求")</f>
        <v>0</v>
      </c>
      <c r="L38" s="281">
        <f>COUNTIFS('(①本体)入力画面'!$E$16:$E$55,"計画",'(①本体)入力画面'!$K$16:$K$55,$B38,'(①本体)入力画面'!EC$16:EC$55,1,'(①本体)入力画面'!$F$16:$F$55,"今回請求")</f>
        <v>0</v>
      </c>
      <c r="M38" s="247">
        <f>SUMIFS('(①本体)入力画面'!$ED$16:$ED$55,'(①本体)入力画面'!$E$16:$E$55,"計画",'(①本体)入力画面'!$K$16:$K$55,$B38,'(①本体)入力画面'!$F$16:$F$55,"今回請求")</f>
        <v>0</v>
      </c>
      <c r="N38" s="257">
        <f>SUMIFS('(①本体)入力画面'!$EE$16:$EE$55,'(①本体)入力画面'!$E$16:$E$55,"計画",'(①本体)入力画面'!$K$16:$K$55,$B38,'(①本体)入力画面'!$F$16:$F$55,"今回請求")</f>
        <v>0</v>
      </c>
      <c r="O38" s="281">
        <f>SUMIFS('(①本体)入力画面'!$EF$16:$EF$55,'(①本体)入力画面'!$E$16:$E$55,"計画",'(①本体)入力画面'!$K$16:$K$55,$B38,'(①本体)入力画面'!$F$16:$F$55,"今回請求")</f>
        <v>0</v>
      </c>
      <c r="P38" s="258">
        <f t="shared" si="2"/>
        <v>0</v>
      </c>
      <c r="Q38" s="260">
        <f t="shared" si="2"/>
        <v>0</v>
      </c>
      <c r="R38" s="281">
        <f t="shared" si="2"/>
        <v>0</v>
      </c>
      <c r="S38" s="248">
        <f t="shared" si="3"/>
        <v>0</v>
      </c>
    </row>
    <row r="39" spans="1:19" ht="24.65" customHeight="1">
      <c r="A39" s="245">
        <v>7</v>
      </c>
      <c r="B39" s="900" t="s">
        <v>76</v>
      </c>
      <c r="C39" s="901"/>
      <c r="D39" s="281">
        <f>COUNTIFS('(①本体)入力画面'!$E$16:$E$55,"計画",'(①本体)入力画面'!$K$16:$K$55,$B39,'(①本体)入力画面'!DK$16:DK$55,1,'(①本体)入力画面'!$F$16:$F$55,"今回請求")</f>
        <v>0</v>
      </c>
      <c r="E39" s="247">
        <f>SUMIFS('(①本体)入力画面'!$DL$16:$DL$55,'(①本体)入力画面'!$E$16:$E$55,"計画",'(①本体)入力画面'!$K$16:$K$55,$B39,'(①本体)入力画面'!$F$16:$F$55,"今回請求")</f>
        <v>0</v>
      </c>
      <c r="F39" s="248">
        <f>SUMIFS('(①本体)入力画面'!$DM$16:$DM$55,'(①本体)入力画面'!$E$16:$E$55,"計画",'(①本体)入力画面'!$K$16:$K$55,$B39,'(①本体)入力画面'!$F$16:$F$55,"今回請求")</f>
        <v>0</v>
      </c>
      <c r="G39" s="281">
        <f>SUMIFS('(①本体)入力画面'!$DN$16:$DN$55,'(①本体)入力画面'!$E$16:$E$55,"計画",'(①本体)入力画面'!$K$16:$K$55,$B39,'(①本体)入力画面'!$F$16:$F$55,"今回請求")</f>
        <v>0</v>
      </c>
      <c r="H39" s="246">
        <f>COUNTIFS('(①本体)入力画面'!$E$16:$E$55,"計画",'(①本体)入力画面'!$K$16:$K$55,$B39,'(①本体)入力画面'!DT$16:DT$55,1,'(①本体)入力画面'!$F$16:$F$55,"今回請求")</f>
        <v>0</v>
      </c>
      <c r="I39" s="260">
        <f>SUMIFS('(①本体)入力画面'!$DU$16:$DU$55,'(①本体)入力画面'!$E$16:$E$55,"計画",'(①本体)入力画面'!$K$16:$K$55,$B39,'(①本体)入力画面'!$F$16:$F$55,"今回請求")</f>
        <v>0</v>
      </c>
      <c r="J39" s="248">
        <f>SUMIFS('(①本体)入力画面'!$DV$16:$DV$55,'(①本体)入力画面'!$E$16:$E$55,"計画",'(①本体)入力画面'!$K$16:$K$55,$B39,'(①本体)入力画面'!$F$16:$F$55,"今回請求")</f>
        <v>0</v>
      </c>
      <c r="K39" s="281">
        <f>SUMIFS('(①本体)入力画面'!$DW$16:$DW$55,'(①本体)入力画面'!$E$16:$E$55,"計画",'(①本体)入力画面'!$K$16:$K$55,$B39,'(①本体)入力画面'!$F$16:$F$55,"今回請求")</f>
        <v>0</v>
      </c>
      <c r="L39" s="281">
        <f>COUNTIFS('(①本体)入力画面'!$E$16:$E$55,"計画",'(①本体)入力画面'!$K$16:$K$55,$B39,'(①本体)入力画面'!EC$16:EC$55,1,'(①本体)入力画面'!$F$16:$F$55,"今回請求")</f>
        <v>0</v>
      </c>
      <c r="M39" s="247">
        <f>SUMIFS('(①本体)入力画面'!$ED$16:$ED$55,'(①本体)入力画面'!$E$16:$E$55,"計画",'(①本体)入力画面'!$K$16:$K$55,$B39,'(①本体)入力画面'!$F$16:$F$55,"今回請求")</f>
        <v>0</v>
      </c>
      <c r="N39" s="257">
        <f>SUMIFS('(①本体)入力画面'!$EE$16:$EE$55,'(①本体)入力画面'!$E$16:$E$55,"計画",'(①本体)入力画面'!$K$16:$K$55,$B39,'(①本体)入力画面'!$F$16:$F$55,"今回請求")</f>
        <v>0</v>
      </c>
      <c r="O39" s="281">
        <f>SUMIFS('(①本体)入力画面'!$EF$16:$EF$55,'(①本体)入力画面'!$E$16:$E$55,"計画",'(①本体)入力画面'!$K$16:$K$55,$B39,'(①本体)入力画面'!$F$16:$F$55,"今回請求")</f>
        <v>0</v>
      </c>
      <c r="P39" s="258">
        <f t="shared" si="2"/>
        <v>0</v>
      </c>
      <c r="Q39" s="260">
        <f t="shared" si="2"/>
        <v>0</v>
      </c>
      <c r="R39" s="281">
        <f t="shared" si="2"/>
        <v>0</v>
      </c>
      <c r="S39" s="248">
        <f t="shared" si="3"/>
        <v>0</v>
      </c>
    </row>
    <row r="40" spans="1:19" ht="24.65" customHeight="1">
      <c r="A40" s="250">
        <v>8</v>
      </c>
      <c r="B40" s="900" t="s">
        <v>77</v>
      </c>
      <c r="C40" s="901"/>
      <c r="D40" s="281">
        <f>COUNTIFS('(①本体)入力画面'!$E$16:$E$55,"計画",'(①本体)入力画面'!$K$16:$K$55,$B40,'(①本体)入力画面'!DK$16:DK$55,1,'(①本体)入力画面'!$F$16:$F$55,"今回請求")</f>
        <v>0</v>
      </c>
      <c r="E40" s="247">
        <f>SUMIFS('(①本体)入力画面'!$DL$16:$DL$55,'(①本体)入力画面'!$E$16:$E$55,"計画",'(①本体)入力画面'!$K$16:$K$55,$B40,'(①本体)入力画面'!$F$16:$F$55,"今回請求")</f>
        <v>0</v>
      </c>
      <c r="F40" s="248">
        <f>SUMIFS('(①本体)入力画面'!$DM$16:$DM$55,'(①本体)入力画面'!$E$16:$E$55,"計画",'(①本体)入力画面'!$K$16:$K$55,$B40,'(①本体)入力画面'!$F$16:$F$55,"今回請求")</f>
        <v>0</v>
      </c>
      <c r="G40" s="281">
        <f>SUMIFS('(①本体)入力画面'!$DN$16:$DN$55,'(①本体)入力画面'!$E$16:$E$55,"計画",'(①本体)入力画面'!$K$16:$K$55,$B40,'(①本体)入力画面'!$F$16:$F$55,"今回請求")</f>
        <v>0</v>
      </c>
      <c r="H40" s="246">
        <f>COUNTIFS('(①本体)入力画面'!$E$16:$E$55,"計画",'(①本体)入力画面'!$K$16:$K$55,$B40,'(①本体)入力画面'!DT$16:DT$55,1,'(①本体)入力画面'!$F$16:$F$55,"今回請求")</f>
        <v>0</v>
      </c>
      <c r="I40" s="260">
        <f>SUMIFS('(①本体)入力画面'!$DU$16:$DU$55,'(①本体)入力画面'!$E$16:$E$55,"計画",'(①本体)入力画面'!$K$16:$K$55,$B40,'(①本体)入力画面'!$F$16:$F$55,"今回請求")</f>
        <v>0</v>
      </c>
      <c r="J40" s="248">
        <f>SUMIFS('(①本体)入力画面'!$DV$16:$DV$55,'(①本体)入力画面'!$E$16:$E$55,"計画",'(①本体)入力画面'!$K$16:$K$55,$B40,'(①本体)入力画面'!$F$16:$F$55,"今回請求")</f>
        <v>0</v>
      </c>
      <c r="K40" s="281">
        <f>SUMIFS('(①本体)入力画面'!$DW$16:$DW$55,'(①本体)入力画面'!$E$16:$E$55,"計画",'(①本体)入力画面'!$K$16:$K$55,$B40,'(①本体)入力画面'!$F$16:$F$55,"今回請求")</f>
        <v>0</v>
      </c>
      <c r="L40" s="281">
        <f>COUNTIFS('(①本体)入力画面'!$E$16:$E$55,"計画",'(①本体)入力画面'!$K$16:$K$55,$B40,'(①本体)入力画面'!EC$16:EC$55,1,'(①本体)入力画面'!$F$16:$F$55,"今回請求")</f>
        <v>0</v>
      </c>
      <c r="M40" s="247">
        <f>SUMIFS('(①本体)入力画面'!$ED$16:$ED$55,'(①本体)入力画面'!$E$16:$E$55,"計画",'(①本体)入力画面'!$K$16:$K$55,$B40,'(①本体)入力画面'!$F$16:$F$55,"今回請求")</f>
        <v>0</v>
      </c>
      <c r="N40" s="257">
        <f>SUMIFS('(①本体)入力画面'!$EE$16:$EE$55,'(①本体)入力画面'!$E$16:$E$55,"計画",'(①本体)入力画面'!$K$16:$K$55,$B40,'(①本体)入力画面'!$F$16:$F$55,"今回請求")</f>
        <v>0</v>
      </c>
      <c r="O40" s="281">
        <f>SUMIFS('(①本体)入力画面'!$EF$16:$EF$55,'(①本体)入力画面'!$E$16:$E$55,"計画",'(①本体)入力画面'!$K$16:$K$55,$B40,'(①本体)入力画面'!$F$16:$F$55,"今回請求")</f>
        <v>0</v>
      </c>
      <c r="P40" s="258">
        <f t="shared" si="2"/>
        <v>0</v>
      </c>
      <c r="Q40" s="260">
        <f t="shared" si="2"/>
        <v>0</v>
      </c>
      <c r="R40" s="281">
        <f t="shared" si="2"/>
        <v>0</v>
      </c>
      <c r="S40" s="248">
        <f t="shared" si="3"/>
        <v>0</v>
      </c>
    </row>
    <row r="41" spans="1:19" ht="24.65" customHeight="1">
      <c r="A41" s="251">
        <v>9</v>
      </c>
      <c r="B41" s="900" t="s">
        <v>78</v>
      </c>
      <c r="C41" s="901"/>
      <c r="D41" s="281">
        <f>COUNTIFS('(①本体)入力画面'!$E$16:$E$55,"計画",'(①本体)入力画面'!$K$16:$K$55,$B41,'(①本体)入力画面'!DK$16:DK$55,1,'(①本体)入力画面'!$F$16:$F$55,"今回請求")</f>
        <v>0</v>
      </c>
      <c r="E41" s="247">
        <f>SUMIFS('(①本体)入力画面'!$DL$16:$DL$55,'(①本体)入力画面'!$E$16:$E$55,"計画",'(①本体)入力画面'!$K$16:$K$55,$B41,'(①本体)入力画面'!$F$16:$F$55,"今回請求")</f>
        <v>0</v>
      </c>
      <c r="F41" s="248">
        <f>SUMIFS('(①本体)入力画面'!$DM$16:$DM$55,'(①本体)入力画面'!$E$16:$E$55,"計画",'(①本体)入力画面'!$K$16:$K$55,$B41,'(①本体)入力画面'!$F$16:$F$55,"今回請求")</f>
        <v>0</v>
      </c>
      <c r="G41" s="281">
        <f>SUMIFS('(①本体)入力画面'!$DN$16:$DN$55,'(①本体)入力画面'!$E$16:$E$55,"計画",'(①本体)入力画面'!$K$16:$K$55,$B41,'(①本体)入力画面'!$F$16:$F$55,"今回請求")</f>
        <v>0</v>
      </c>
      <c r="H41" s="246">
        <f>COUNTIFS('(①本体)入力画面'!$E$16:$E$55,"計画",'(①本体)入力画面'!$K$16:$K$55,$B41,'(①本体)入力画面'!DT$16:DT$55,1,'(①本体)入力画面'!$F$16:$F$55,"今回請求")</f>
        <v>0</v>
      </c>
      <c r="I41" s="260">
        <f>SUMIFS('(①本体)入力画面'!$DU$16:$DU$55,'(①本体)入力画面'!$E$16:$E$55,"計画",'(①本体)入力画面'!$K$16:$K$55,$B41,'(①本体)入力画面'!$F$16:$F$55,"今回請求")</f>
        <v>0</v>
      </c>
      <c r="J41" s="248">
        <f>SUMIFS('(①本体)入力画面'!$DV$16:$DV$55,'(①本体)入力画面'!$E$16:$E$55,"計画",'(①本体)入力画面'!$K$16:$K$55,$B41,'(①本体)入力画面'!$F$16:$F$55,"今回請求")</f>
        <v>0</v>
      </c>
      <c r="K41" s="281">
        <f>SUMIFS('(①本体)入力画面'!$DW$16:$DW$55,'(①本体)入力画面'!$E$16:$E$55,"計画",'(①本体)入力画面'!$K$16:$K$55,$B41,'(①本体)入力画面'!$F$16:$F$55,"今回請求")</f>
        <v>0</v>
      </c>
      <c r="L41" s="281">
        <f>COUNTIFS('(①本体)入力画面'!$E$16:$E$55,"計画",'(①本体)入力画面'!$K$16:$K$55,$B41,'(①本体)入力画面'!EC$16:EC$55,1,'(①本体)入力画面'!$F$16:$F$55,"今回請求")</f>
        <v>0</v>
      </c>
      <c r="M41" s="247">
        <f>SUMIFS('(①本体)入力画面'!$ED$16:$ED$55,'(①本体)入力画面'!$E$16:$E$55,"計画",'(①本体)入力画面'!$K$16:$K$55,$B41,'(①本体)入力画面'!$F$16:$F$55,"今回請求")</f>
        <v>0</v>
      </c>
      <c r="N41" s="257">
        <f>SUMIFS('(①本体)入力画面'!$EE$16:$EE$55,'(①本体)入力画面'!$E$16:$E$55,"計画",'(①本体)入力画面'!$K$16:$K$55,$B41,'(①本体)入力画面'!$F$16:$F$55,"今回請求")</f>
        <v>0</v>
      </c>
      <c r="O41" s="281">
        <f>SUMIFS('(①本体)入力画面'!$EF$16:$EF$55,'(①本体)入力画面'!$E$16:$E$55,"計画",'(①本体)入力画面'!$K$16:$K$55,$B41,'(①本体)入力画面'!$F$16:$F$55,"今回請求")</f>
        <v>0</v>
      </c>
      <c r="P41" s="258">
        <f t="shared" si="2"/>
        <v>0</v>
      </c>
      <c r="Q41" s="260">
        <f t="shared" si="2"/>
        <v>0</v>
      </c>
      <c r="R41" s="281">
        <f t="shared" si="2"/>
        <v>0</v>
      </c>
      <c r="S41" s="248">
        <f t="shared" si="3"/>
        <v>0</v>
      </c>
    </row>
    <row r="42" spans="1:19" ht="24.65" customHeight="1">
      <c r="A42" s="250">
        <v>10</v>
      </c>
      <c r="B42" s="900" t="s">
        <v>79</v>
      </c>
      <c r="C42" s="901"/>
      <c r="D42" s="281">
        <f>COUNTIFS('(①本体)入力画面'!$E$16:$E$55,"計画",'(①本体)入力画面'!$K$16:$K$55,$B42,'(①本体)入力画面'!DK$16:DK$55,1,'(①本体)入力画面'!$F$16:$F$55,"今回請求")</f>
        <v>0</v>
      </c>
      <c r="E42" s="247">
        <f>SUMIFS('(①本体)入力画面'!$DL$16:$DL$55,'(①本体)入力画面'!$E$16:$E$55,"計画",'(①本体)入力画面'!$K$16:$K$55,$B42,'(①本体)入力画面'!$F$16:$F$55,"今回請求")</f>
        <v>0</v>
      </c>
      <c r="F42" s="248">
        <f>SUMIFS('(①本体)入力画面'!$DM$16:$DM$55,'(①本体)入力画面'!$E$16:$E$55,"計画",'(①本体)入力画面'!$K$16:$K$55,$B42,'(①本体)入力画面'!$F$16:$F$55,"今回請求")</f>
        <v>0</v>
      </c>
      <c r="G42" s="281">
        <f>SUMIFS('(①本体)入力画面'!$DN$16:$DN$55,'(①本体)入力画面'!$E$16:$E$55,"計画",'(①本体)入力画面'!$K$16:$K$55,$B42,'(①本体)入力画面'!$F$16:$F$55,"今回請求")</f>
        <v>0</v>
      </c>
      <c r="H42" s="246">
        <f>COUNTIFS('(①本体)入力画面'!$E$16:$E$55,"計画",'(①本体)入力画面'!$K$16:$K$55,$B42,'(①本体)入力画面'!DT$16:DT$55,1,'(①本体)入力画面'!$F$16:$F$55,"今回請求")</f>
        <v>0</v>
      </c>
      <c r="I42" s="260">
        <f>SUMIFS('(①本体)入力画面'!$DU$16:$DU$55,'(①本体)入力画面'!$E$16:$E$55,"計画",'(①本体)入力画面'!$K$16:$K$55,$B42,'(①本体)入力画面'!$F$16:$F$55,"今回請求")</f>
        <v>0</v>
      </c>
      <c r="J42" s="248">
        <f>SUMIFS('(①本体)入力画面'!$DV$16:$DV$55,'(①本体)入力画面'!$E$16:$E$55,"計画",'(①本体)入力画面'!$K$16:$K$55,$B42,'(①本体)入力画面'!$F$16:$F$55,"今回請求")</f>
        <v>0</v>
      </c>
      <c r="K42" s="281">
        <f>SUMIFS('(①本体)入力画面'!$DW$16:$DW$55,'(①本体)入力画面'!$E$16:$E$55,"計画",'(①本体)入力画面'!$K$16:$K$55,$B42,'(①本体)入力画面'!$F$16:$F$55,"今回請求")</f>
        <v>0</v>
      </c>
      <c r="L42" s="281">
        <f>COUNTIFS('(①本体)入力画面'!$E$16:$E$55,"計画",'(①本体)入力画面'!$K$16:$K$55,$B42,'(①本体)入力画面'!EC$16:EC$55,1,'(①本体)入力画面'!$F$16:$F$55,"今回請求")</f>
        <v>0</v>
      </c>
      <c r="M42" s="247">
        <f>SUMIFS('(①本体)入力画面'!$ED$16:$ED$55,'(①本体)入力画面'!$E$16:$E$55,"計画",'(①本体)入力画面'!$K$16:$K$55,$B42,'(①本体)入力画面'!$F$16:$F$55,"今回請求")</f>
        <v>0</v>
      </c>
      <c r="N42" s="257">
        <f>SUMIFS('(①本体)入力画面'!$EE$16:$EE$55,'(①本体)入力画面'!$E$16:$E$55,"計画",'(①本体)入力画面'!$K$16:$K$55,$B42,'(①本体)入力画面'!$F$16:$F$55,"今回請求")</f>
        <v>0</v>
      </c>
      <c r="O42" s="281">
        <f>SUMIFS('(①本体)入力画面'!$EF$16:$EF$55,'(①本体)入力画面'!$E$16:$E$55,"計画",'(①本体)入力画面'!$K$16:$K$55,$B42,'(①本体)入力画面'!$F$16:$F$55,"今回請求")</f>
        <v>0</v>
      </c>
      <c r="P42" s="258">
        <f t="shared" si="2"/>
        <v>0</v>
      </c>
      <c r="Q42" s="260">
        <f t="shared" si="2"/>
        <v>0</v>
      </c>
      <c r="R42" s="281">
        <f t="shared" si="2"/>
        <v>0</v>
      </c>
      <c r="S42" s="248">
        <f t="shared" si="3"/>
        <v>0</v>
      </c>
    </row>
    <row r="43" spans="1:19" ht="24.65" customHeight="1">
      <c r="A43" s="245">
        <v>11</v>
      </c>
      <c r="B43" s="900" t="s">
        <v>80</v>
      </c>
      <c r="C43" s="901"/>
      <c r="D43" s="281">
        <f>COUNTIFS('(①本体)入力画面'!$E$16:$E$55,"計画",'(①本体)入力画面'!$K$16:$K$55,$B43,'(①本体)入力画面'!DK$16:DK$55,1,'(①本体)入力画面'!$F$16:$F$55,"今回請求")</f>
        <v>0</v>
      </c>
      <c r="E43" s="247">
        <f>SUMIFS('(①本体)入力画面'!$DL$16:$DL$55,'(①本体)入力画面'!$E$16:$E$55,"計画",'(①本体)入力画面'!$K$16:$K$55,$B43,'(①本体)入力画面'!$F$16:$F$55,"今回請求")</f>
        <v>0</v>
      </c>
      <c r="F43" s="248">
        <f>SUMIFS('(①本体)入力画面'!$DM$16:$DM$55,'(①本体)入力画面'!$E$16:$E$55,"計画",'(①本体)入力画面'!$K$16:$K$55,$B43,'(①本体)入力画面'!$F$16:$F$55,"今回請求")</f>
        <v>0</v>
      </c>
      <c r="G43" s="281">
        <f>SUMIFS('(①本体)入力画面'!$DN$16:$DN$55,'(①本体)入力画面'!$E$16:$E$55,"計画",'(①本体)入力画面'!$K$16:$K$55,$B43,'(①本体)入力画面'!$F$16:$F$55,"今回請求")</f>
        <v>0</v>
      </c>
      <c r="H43" s="246">
        <f>COUNTIFS('(①本体)入力画面'!$E$16:$E$55,"計画",'(①本体)入力画面'!$K$16:$K$55,$B43,'(①本体)入力画面'!DT$16:DT$55,1,'(①本体)入力画面'!$F$16:$F$55,"今回請求")</f>
        <v>0</v>
      </c>
      <c r="I43" s="260">
        <f>SUMIFS('(①本体)入力画面'!$DU$16:$DU$55,'(①本体)入力画面'!$E$16:$E$55,"計画",'(①本体)入力画面'!$K$16:$K$55,$B43,'(①本体)入力画面'!$F$16:$F$55,"今回請求")</f>
        <v>0</v>
      </c>
      <c r="J43" s="248">
        <f>SUMIFS('(①本体)入力画面'!$DV$16:$DV$55,'(①本体)入力画面'!$E$16:$E$55,"計画",'(①本体)入力画面'!$K$16:$K$55,$B43,'(①本体)入力画面'!$F$16:$F$55,"今回請求")</f>
        <v>0</v>
      </c>
      <c r="K43" s="281">
        <f>SUMIFS('(①本体)入力画面'!$DW$16:$DW$55,'(①本体)入力画面'!$E$16:$E$55,"計画",'(①本体)入力画面'!$K$16:$K$55,$B43,'(①本体)入力画面'!$F$16:$F$55,"今回請求")</f>
        <v>0</v>
      </c>
      <c r="L43" s="281">
        <f>COUNTIFS('(①本体)入力画面'!$E$16:$E$55,"計画",'(①本体)入力画面'!$K$16:$K$55,$B43,'(①本体)入力画面'!EC$16:EC$55,1,'(①本体)入力画面'!$F$16:$F$55,"今回請求")</f>
        <v>0</v>
      </c>
      <c r="M43" s="247">
        <f>SUMIFS('(①本体)入力画面'!$ED$16:$ED$55,'(①本体)入力画面'!$E$16:$E$55,"計画",'(①本体)入力画面'!$K$16:$K$55,$B43,'(①本体)入力画面'!$F$16:$F$55,"今回請求")</f>
        <v>0</v>
      </c>
      <c r="N43" s="257">
        <f>SUMIFS('(①本体)入力画面'!$EE$16:$EE$55,'(①本体)入力画面'!$E$16:$E$55,"計画",'(①本体)入力画面'!$K$16:$K$55,$B43,'(①本体)入力画面'!$F$16:$F$55,"今回請求")</f>
        <v>0</v>
      </c>
      <c r="O43" s="281">
        <f>SUMIFS('(①本体)入力画面'!$EF$16:$EF$55,'(①本体)入力画面'!$E$16:$E$55,"計画",'(①本体)入力画面'!$K$16:$K$55,$B43,'(①本体)入力画面'!$F$16:$F$55,"今回請求")</f>
        <v>0</v>
      </c>
      <c r="P43" s="258">
        <f t="shared" si="2"/>
        <v>0</v>
      </c>
      <c r="Q43" s="260">
        <f t="shared" si="2"/>
        <v>0</v>
      </c>
      <c r="R43" s="281">
        <f t="shared" si="2"/>
        <v>0</v>
      </c>
      <c r="S43" s="248">
        <f t="shared" si="3"/>
        <v>0</v>
      </c>
    </row>
    <row r="44" spans="1:19" ht="24.65" customHeight="1">
      <c r="A44" s="250">
        <v>12</v>
      </c>
      <c r="B44" s="896" t="s">
        <v>81</v>
      </c>
      <c r="C44" s="897"/>
      <c r="D44" s="281">
        <f>COUNTIFS('(①本体)入力画面'!$E$16:$E$55,"計画",'(①本体)入力画面'!$K$16:$K$55,$B44,'(①本体)入力画面'!DK$16:DK$55,1,'(①本体)入力画面'!$F$16:$F$55,"今回請求")</f>
        <v>0</v>
      </c>
      <c r="E44" s="247">
        <f>SUMIFS('(①本体)入力画面'!$DL$16:$DL$55,'(①本体)入力画面'!$E$16:$E$55,"計画",'(①本体)入力画面'!$K$16:$K$55,$B44,'(①本体)入力画面'!$F$16:$F$55,"今回請求")</f>
        <v>0</v>
      </c>
      <c r="F44" s="248">
        <f>SUMIFS('(①本体)入力画面'!$DM$16:$DM$55,'(①本体)入力画面'!$E$16:$E$55,"計画",'(①本体)入力画面'!$K$16:$K$55,$B44,'(①本体)入力画面'!$F$16:$F$55,"今回請求")</f>
        <v>0</v>
      </c>
      <c r="G44" s="281">
        <f>SUMIFS('(①本体)入力画面'!$DN$16:$DN$55,'(①本体)入力画面'!$E$16:$E$55,"計画",'(①本体)入力画面'!$K$16:$K$55,$B44,'(①本体)入力画面'!$F$16:$F$55,"今回請求")</f>
        <v>0</v>
      </c>
      <c r="H44" s="246">
        <f>COUNTIFS('(①本体)入力画面'!$E$16:$E$55,"計画",'(①本体)入力画面'!$K$16:$K$55,$B44,'(①本体)入力画面'!DT$16:DT$55,1,'(①本体)入力画面'!$F$16:$F$55,"今回請求")</f>
        <v>0</v>
      </c>
      <c r="I44" s="260">
        <f>SUMIFS('(①本体)入力画面'!$DU$16:$DU$55,'(①本体)入力画面'!$E$16:$E$55,"計画",'(①本体)入力画面'!$K$16:$K$55,$B44,'(①本体)入力画面'!$F$16:$F$55,"今回請求")</f>
        <v>0</v>
      </c>
      <c r="J44" s="248">
        <f>SUMIFS('(①本体)入力画面'!$DV$16:$DV$55,'(①本体)入力画面'!$E$16:$E$55,"計画",'(①本体)入力画面'!$K$16:$K$55,$B44,'(①本体)入力画面'!$F$16:$F$55,"今回請求")</f>
        <v>0</v>
      </c>
      <c r="K44" s="281">
        <f>SUMIFS('(①本体)入力画面'!$DW$16:$DW$55,'(①本体)入力画面'!$E$16:$E$55,"計画",'(①本体)入力画面'!$K$16:$K$55,$B44,'(①本体)入力画面'!$F$16:$F$55,"今回請求")</f>
        <v>0</v>
      </c>
      <c r="L44" s="281">
        <f>COUNTIFS('(①本体)入力画面'!$E$16:$E$55,"計画",'(①本体)入力画面'!$K$16:$K$55,$B44,'(①本体)入力画面'!EC$16:EC$55,1,'(①本体)入力画面'!$F$16:$F$55,"今回請求")</f>
        <v>0</v>
      </c>
      <c r="M44" s="247">
        <f>SUMIFS('(①本体)入力画面'!$ED$16:$ED$55,'(①本体)入力画面'!$E$16:$E$55,"計画",'(①本体)入力画面'!$K$16:$K$55,$B44,'(①本体)入力画面'!$F$16:$F$55,"今回請求")</f>
        <v>0</v>
      </c>
      <c r="N44" s="257">
        <f>SUMIFS('(①本体)入力画面'!$EE$16:$EE$55,'(①本体)入力画面'!$E$16:$E$55,"計画",'(①本体)入力画面'!$K$16:$K$55,$B44,'(①本体)入力画面'!$F$16:$F$55,"今回請求")</f>
        <v>0</v>
      </c>
      <c r="O44" s="281">
        <f>SUMIFS('(①本体)入力画面'!$EF$16:$EF$55,'(①本体)入力画面'!$E$16:$E$55,"計画",'(①本体)入力画面'!$K$16:$K$55,$B44,'(①本体)入力画面'!$F$16:$F$55,"今回請求")</f>
        <v>0</v>
      </c>
      <c r="P44" s="258">
        <f t="shared" si="2"/>
        <v>0</v>
      </c>
      <c r="Q44" s="260">
        <f t="shared" si="2"/>
        <v>0</v>
      </c>
      <c r="R44" s="281">
        <f t="shared" si="2"/>
        <v>0</v>
      </c>
      <c r="S44" s="248">
        <f t="shared" si="3"/>
        <v>0</v>
      </c>
    </row>
    <row r="45" spans="1:19" ht="24.65" customHeight="1">
      <c r="A45" s="252">
        <v>13</v>
      </c>
      <c r="B45" s="896" t="s">
        <v>82</v>
      </c>
      <c r="C45" s="897"/>
      <c r="D45" s="281">
        <f>COUNTIFS('(①本体)入力画面'!$E$16:$E$55,"計画",'(①本体)入力画面'!$K$16:$K$55,$B45,'(①本体)入力画面'!DK$16:DK$55,1,'(①本体)入力画面'!$F$16:$F$55,"今回請求")</f>
        <v>0</v>
      </c>
      <c r="E45" s="247">
        <f>SUMIFS('(①本体)入力画面'!$DL$16:$DL$55,'(①本体)入力画面'!$E$16:$E$55,"計画",'(①本体)入力画面'!$K$16:$K$55,$B45,'(①本体)入力画面'!$F$16:$F$55,"今回請求")</f>
        <v>0</v>
      </c>
      <c r="F45" s="248">
        <f>SUMIFS('(①本体)入力画面'!$DM$16:$DM$55,'(①本体)入力画面'!$E$16:$E$55,"計画",'(①本体)入力画面'!$K$16:$K$55,$B45,'(①本体)入力画面'!$F$16:$F$55,"今回請求")</f>
        <v>0</v>
      </c>
      <c r="G45" s="281">
        <f>SUMIFS('(①本体)入力画面'!$DN$16:$DN$55,'(①本体)入力画面'!$E$16:$E$55,"計画",'(①本体)入力画面'!$K$16:$K$55,$B45,'(①本体)入力画面'!$F$16:$F$55,"今回請求")</f>
        <v>0</v>
      </c>
      <c r="H45" s="246">
        <f>COUNTIFS('(①本体)入力画面'!$E$16:$E$55,"計画",'(①本体)入力画面'!$K$16:$K$55,$B45,'(①本体)入力画面'!DT$16:DT$55,1,'(①本体)入力画面'!$F$16:$F$55,"今回請求")</f>
        <v>0</v>
      </c>
      <c r="I45" s="260">
        <f>SUMIFS('(①本体)入力画面'!$DU$16:$DU$55,'(①本体)入力画面'!$E$16:$E$55,"計画",'(①本体)入力画面'!$K$16:$K$55,$B45,'(①本体)入力画面'!$F$16:$F$55,"今回請求")</f>
        <v>0</v>
      </c>
      <c r="J45" s="248">
        <f>SUMIFS('(①本体)入力画面'!$DV$16:$DV$55,'(①本体)入力画面'!$E$16:$E$55,"計画",'(①本体)入力画面'!$K$16:$K$55,$B45,'(①本体)入力画面'!$F$16:$F$55,"今回請求")</f>
        <v>0</v>
      </c>
      <c r="K45" s="281">
        <f>SUMIFS('(①本体)入力画面'!$DW$16:$DW$55,'(①本体)入力画面'!$E$16:$E$55,"計画",'(①本体)入力画面'!$K$16:$K$55,$B45,'(①本体)入力画面'!$F$16:$F$55,"今回請求")</f>
        <v>0</v>
      </c>
      <c r="L45" s="281">
        <f>COUNTIFS('(①本体)入力画面'!$E$16:$E$55,"計画",'(①本体)入力画面'!$K$16:$K$55,$B45,'(①本体)入力画面'!EC$16:EC$55,1,'(①本体)入力画面'!$F$16:$F$55,"今回請求")</f>
        <v>0</v>
      </c>
      <c r="M45" s="247">
        <f>SUMIFS('(①本体)入力画面'!$ED$16:$ED$55,'(①本体)入力画面'!$E$16:$E$55,"計画",'(①本体)入力画面'!$K$16:$K$55,$B45,'(①本体)入力画面'!$F$16:$F$55,"今回請求")</f>
        <v>0</v>
      </c>
      <c r="N45" s="257">
        <f>SUMIFS('(①本体)入力画面'!$EE$16:$EE$55,'(①本体)入力画面'!$E$16:$E$55,"計画",'(①本体)入力画面'!$K$16:$K$55,$B45,'(①本体)入力画面'!$F$16:$F$55,"今回請求")</f>
        <v>0</v>
      </c>
      <c r="O45" s="281">
        <f>SUMIFS('(①本体)入力画面'!$EF$16:$EF$55,'(①本体)入力画面'!$E$16:$E$55,"計画",'(①本体)入力画面'!$K$16:$K$55,$B45,'(①本体)入力画面'!$F$16:$F$55,"今回請求")</f>
        <v>0</v>
      </c>
      <c r="P45" s="258">
        <f t="shared" si="2"/>
        <v>0</v>
      </c>
      <c r="Q45" s="260">
        <f t="shared" si="2"/>
        <v>0</v>
      </c>
      <c r="R45" s="281">
        <f t="shared" si="2"/>
        <v>0</v>
      </c>
      <c r="S45" s="248">
        <f t="shared" si="3"/>
        <v>0</v>
      </c>
    </row>
    <row r="46" spans="1:19" ht="24.65" customHeight="1">
      <c r="A46" s="252">
        <v>14</v>
      </c>
      <c r="B46" s="896" t="s">
        <v>240</v>
      </c>
      <c r="C46" s="897"/>
      <c r="D46" s="281">
        <f>COUNTIFS('(①本体)入力画面'!$E$16:$E$55,"計画",'(①本体)入力画面'!$K$16:$K$55,$B46,'(①本体)入力画面'!DK$16:DK$55,1,'(①本体)入力画面'!$F$16:$F$55,"今回請求")</f>
        <v>0</v>
      </c>
      <c r="E46" s="247">
        <f>SUMIFS('(①本体)入力画面'!$DL$16:$DL$55,'(①本体)入力画面'!$E$16:$E$55,"計画",'(①本体)入力画面'!$K$16:$K$55,$B46,'(①本体)入力画面'!$F$16:$F$55,"今回請求")</f>
        <v>0</v>
      </c>
      <c r="F46" s="248">
        <f>SUMIFS('(①本体)入力画面'!$DM$16:$DM$55,'(①本体)入力画面'!$E$16:$E$55,"計画",'(①本体)入力画面'!$K$16:$K$55,$B46,'(①本体)入力画面'!$F$16:$F$55,"今回請求")</f>
        <v>0</v>
      </c>
      <c r="G46" s="281">
        <f>SUMIFS('(①本体)入力画面'!$DN$16:$DN$55,'(①本体)入力画面'!$E$16:$E$55,"計画",'(①本体)入力画面'!$K$16:$K$55,$B46,'(①本体)入力画面'!$F$16:$F$55,"今回請求")</f>
        <v>0</v>
      </c>
      <c r="H46" s="246">
        <f>COUNTIFS('(①本体)入力画面'!$E$16:$E$55,"計画",'(①本体)入力画面'!$K$16:$K$55,$B46,'(①本体)入力画面'!DT$16:DT$55,1,'(①本体)入力画面'!$F$16:$F$55,"今回請求")</f>
        <v>0</v>
      </c>
      <c r="I46" s="260">
        <f>SUMIFS('(①本体)入力画面'!$DU$16:$DU$55,'(①本体)入力画面'!$E$16:$E$55,"計画",'(①本体)入力画面'!$K$16:$K$55,$B46,'(①本体)入力画面'!$F$16:$F$55,"今回請求")</f>
        <v>0</v>
      </c>
      <c r="J46" s="248">
        <f>SUMIFS('(①本体)入力画面'!$DV$16:$DV$55,'(①本体)入力画面'!$E$16:$E$55,"計画",'(①本体)入力画面'!$K$16:$K$55,$B46,'(①本体)入力画面'!$F$16:$F$55,"今回請求")</f>
        <v>0</v>
      </c>
      <c r="K46" s="281">
        <f>SUMIFS('(①本体)入力画面'!$DW$16:$DW$55,'(①本体)入力画面'!$E$16:$E$55,"計画",'(①本体)入力画面'!$K$16:$K$55,$B46,'(①本体)入力画面'!$F$16:$F$55,"今回請求")</f>
        <v>0</v>
      </c>
      <c r="L46" s="281">
        <f>COUNTIFS('(①本体)入力画面'!$E$16:$E$55,"計画",'(①本体)入力画面'!$K$16:$K$55,$B46,'(①本体)入力画面'!EC$16:EC$55,1,'(①本体)入力画面'!$F$16:$F$55,"今回請求")</f>
        <v>0</v>
      </c>
      <c r="M46" s="247">
        <f>SUMIFS('(①本体)入力画面'!$ED$16:$ED$55,'(①本体)入力画面'!$E$16:$E$55,"計画",'(①本体)入力画面'!$K$16:$K$55,$B46,'(①本体)入力画面'!$F$16:$F$55,"今回請求")</f>
        <v>0</v>
      </c>
      <c r="N46" s="257">
        <f>SUMIFS('(①本体)入力画面'!$EE$16:$EE$55,'(①本体)入力画面'!$E$16:$E$55,"計画",'(①本体)入力画面'!$K$16:$K$55,$B46,'(①本体)入力画面'!$F$16:$F$55,"今回請求")</f>
        <v>0</v>
      </c>
      <c r="O46" s="281">
        <f>SUMIFS('(①本体)入力画面'!$EF$16:$EF$55,'(①本体)入力画面'!$E$16:$E$55,"計画",'(①本体)入力画面'!$K$16:$K$55,$B46,'(①本体)入力画面'!$F$16:$F$55,"今回請求")</f>
        <v>0</v>
      </c>
      <c r="P46" s="246">
        <f t="shared" si="2"/>
        <v>0</v>
      </c>
      <c r="Q46" s="260">
        <f t="shared" si="2"/>
        <v>0</v>
      </c>
      <c r="R46" s="281">
        <f t="shared" si="2"/>
        <v>0</v>
      </c>
      <c r="S46" s="248">
        <f>+G46+K46+O46</f>
        <v>0</v>
      </c>
    </row>
    <row r="47" spans="1:19" ht="24.65" customHeight="1">
      <c r="A47" s="252">
        <v>15</v>
      </c>
      <c r="B47" s="896" t="s">
        <v>83</v>
      </c>
      <c r="C47" s="897"/>
      <c r="D47" s="281">
        <f>COUNTIFS('(①本体)入力画面'!$E$16:$E$55,"計画",'(①本体)入力画面'!$K$16:$K$55,$B47,'(①本体)入力画面'!DK$16:DK$55,1,'(①本体)入力画面'!$F$16:$F$55,"今回請求")</f>
        <v>0</v>
      </c>
      <c r="E47" s="247">
        <f>SUMIFS('(①本体)入力画面'!$DL$16:$DL$55,'(①本体)入力画面'!$E$16:$E$55,"計画",'(①本体)入力画面'!$K$16:$K$55,$B47,'(①本体)入力画面'!$F$16:$F$55,"今回請求")</f>
        <v>0</v>
      </c>
      <c r="F47" s="248">
        <f>SUMIFS('(①本体)入力画面'!$DM$16:$DM$55,'(①本体)入力画面'!$E$16:$E$55,"計画",'(①本体)入力画面'!$K$16:$K$55,$B47,'(①本体)入力画面'!$F$16:$F$55,"今回請求")</f>
        <v>0</v>
      </c>
      <c r="G47" s="281">
        <f>SUMIFS('(①本体)入力画面'!$DN$16:$DN$55,'(①本体)入力画面'!$E$16:$E$55,"計画",'(①本体)入力画面'!$K$16:$K$55,$B47,'(①本体)入力画面'!$F$16:$F$55,"今回請求")</f>
        <v>0</v>
      </c>
      <c r="H47" s="246">
        <f>COUNTIFS('(①本体)入力画面'!$E$16:$E$55,"計画",'(①本体)入力画面'!$K$16:$K$55,$B47,'(①本体)入力画面'!DT$16:DT$55,1,'(①本体)入力画面'!$F$16:$F$55,"今回請求")</f>
        <v>0</v>
      </c>
      <c r="I47" s="260">
        <f>SUMIFS('(①本体)入力画面'!$DU$16:$DU$55,'(①本体)入力画面'!$E$16:$E$55,"計画",'(①本体)入力画面'!$K$16:$K$55,$B47,'(①本体)入力画面'!$F$16:$F$55,"今回請求")</f>
        <v>0</v>
      </c>
      <c r="J47" s="248">
        <f>SUMIFS('(①本体)入力画面'!$DV$16:$DV$55,'(①本体)入力画面'!$E$16:$E$55,"計画",'(①本体)入力画面'!$K$16:$K$55,$B47,'(①本体)入力画面'!$F$16:$F$55,"今回請求")</f>
        <v>0</v>
      </c>
      <c r="K47" s="281">
        <f>SUMIFS('(①本体)入力画面'!$DW$16:$DW$55,'(①本体)入力画面'!$E$16:$E$55,"計画",'(①本体)入力画面'!$K$16:$K$55,$B47,'(①本体)入力画面'!$F$16:$F$55,"今回請求")</f>
        <v>0</v>
      </c>
      <c r="L47" s="281">
        <f>COUNTIFS('(①本体)入力画面'!$E$16:$E$55,"計画",'(①本体)入力画面'!$K$16:$K$55,$B47,'(①本体)入力画面'!EC$16:EC$55,1,'(①本体)入力画面'!$F$16:$F$55,"今回請求")</f>
        <v>0</v>
      </c>
      <c r="M47" s="247">
        <f>SUMIFS('(①本体)入力画面'!$ED$16:$ED$55,'(①本体)入力画面'!$E$16:$E$55,"計画",'(①本体)入力画面'!$K$16:$K$55,$B47,'(①本体)入力画面'!$F$16:$F$55,"今回請求")</f>
        <v>0</v>
      </c>
      <c r="N47" s="257">
        <f>SUMIFS('(①本体)入力画面'!$EE$16:$EE$55,'(①本体)入力画面'!$E$16:$E$55,"計画",'(①本体)入力画面'!$K$16:$K$55,$B47,'(①本体)入力画面'!$F$16:$F$55,"今回請求")</f>
        <v>0</v>
      </c>
      <c r="O47" s="281">
        <f>SUMIFS('(①本体)入力画面'!$EF$16:$EF$55,'(①本体)入力画面'!$E$16:$E$55,"計画",'(①本体)入力画面'!$K$16:$K$55,$B47,'(①本体)入力画面'!$F$16:$F$55,"今回請求")</f>
        <v>0</v>
      </c>
      <c r="P47" s="246">
        <f t="shared" si="2"/>
        <v>0</v>
      </c>
      <c r="Q47" s="260">
        <f t="shared" si="2"/>
        <v>0</v>
      </c>
      <c r="R47" s="281">
        <f t="shared" si="2"/>
        <v>0</v>
      </c>
      <c r="S47" s="248">
        <f>+G47+K47+O47</f>
        <v>0</v>
      </c>
    </row>
    <row r="48" spans="1:19" ht="24.65" customHeight="1">
      <c r="A48" s="252">
        <v>16</v>
      </c>
      <c r="B48" s="900" t="s">
        <v>84</v>
      </c>
      <c r="C48" s="901"/>
      <c r="D48" s="281">
        <f>COUNTIFS('(①本体)入力画面'!$E$16:$E$55,"計画",'(①本体)入力画面'!$K$16:$K$55,$B48,'(①本体)入力画面'!DK$16:DK$55,1,'(①本体)入力画面'!$F$16:$F$55,"今回請求")</f>
        <v>0</v>
      </c>
      <c r="E48" s="247">
        <f>SUMIFS('(①本体)入力画面'!$DL$16:$DL$55,'(①本体)入力画面'!$E$16:$E$55,"計画",'(①本体)入力画面'!$K$16:$K$55,$B48,'(①本体)入力画面'!$F$16:$F$55,"今回請求")</f>
        <v>0</v>
      </c>
      <c r="F48" s="248">
        <f>SUMIFS('(①本体)入力画面'!$DM$16:$DM$55,'(①本体)入力画面'!$E$16:$E$55,"計画",'(①本体)入力画面'!$K$16:$K$55,$B48,'(①本体)入力画面'!$F$16:$F$55,"今回請求")</f>
        <v>0</v>
      </c>
      <c r="G48" s="281">
        <f>SUMIFS('(①本体)入力画面'!$DN$16:$DN$55,'(①本体)入力画面'!$E$16:$E$55,"計画",'(①本体)入力画面'!$K$16:$K$55,$B48,'(①本体)入力画面'!$F$16:$F$55,"今回請求")</f>
        <v>0</v>
      </c>
      <c r="H48" s="246">
        <f>COUNTIFS('(①本体)入力画面'!$E$16:$E$55,"計画",'(①本体)入力画面'!$K$16:$K$55,$B48,'(①本体)入力画面'!DT$16:DT$55,1,'(①本体)入力画面'!$F$16:$F$55,"今回請求")</f>
        <v>0</v>
      </c>
      <c r="I48" s="260">
        <f>SUMIFS('(①本体)入力画面'!$DU$16:$DU$55,'(①本体)入力画面'!$E$16:$E$55,"計画",'(①本体)入力画面'!$K$16:$K$55,$B48,'(①本体)入力画面'!$F$16:$F$55,"今回請求")</f>
        <v>0</v>
      </c>
      <c r="J48" s="248">
        <f>SUMIFS('(①本体)入力画面'!$DV$16:$DV$55,'(①本体)入力画面'!$E$16:$E$55,"計画",'(①本体)入力画面'!$K$16:$K$55,$B48,'(①本体)入力画面'!$F$16:$F$55,"今回請求")</f>
        <v>0</v>
      </c>
      <c r="K48" s="281">
        <f>SUMIFS('(①本体)入力画面'!$DW$16:$DW$55,'(①本体)入力画面'!$E$16:$E$55,"計画",'(①本体)入力画面'!$K$16:$K$55,$B48,'(①本体)入力画面'!$F$16:$F$55,"今回請求")</f>
        <v>0</v>
      </c>
      <c r="L48" s="281">
        <f>COUNTIFS('(①本体)入力画面'!$E$16:$E$55,"計画",'(①本体)入力画面'!$K$16:$K$55,$B48,'(①本体)入力画面'!EC$16:EC$55,1,'(①本体)入力画面'!$F$16:$F$55,"今回請求")</f>
        <v>0</v>
      </c>
      <c r="M48" s="247">
        <f>SUMIFS('(①本体)入力画面'!$ED$16:$ED$55,'(①本体)入力画面'!$E$16:$E$55,"計画",'(①本体)入力画面'!$K$16:$K$55,$B48,'(①本体)入力画面'!$F$16:$F$55,"今回請求")</f>
        <v>0</v>
      </c>
      <c r="N48" s="257">
        <f>SUMIFS('(①本体)入力画面'!$EE$16:$EE$55,'(①本体)入力画面'!$E$16:$E$55,"計画",'(①本体)入力画面'!$K$16:$K$55,$B48,'(①本体)入力画面'!$F$16:$F$55,"今回請求")</f>
        <v>0</v>
      </c>
      <c r="O48" s="281">
        <f>SUMIFS('(①本体)入力画面'!$EF$16:$EF$55,'(①本体)入力画面'!$E$16:$E$55,"計画",'(①本体)入力画面'!$K$16:$K$55,$B48,'(①本体)入力画面'!$F$16:$F$55,"今回請求")</f>
        <v>0</v>
      </c>
      <c r="P48" s="258">
        <f t="shared" si="2"/>
        <v>0</v>
      </c>
      <c r="Q48" s="260">
        <f t="shared" si="2"/>
        <v>0</v>
      </c>
      <c r="R48" s="281">
        <f t="shared" si="2"/>
        <v>0</v>
      </c>
      <c r="S48" s="248">
        <f>+G48+K48+O48</f>
        <v>0</v>
      </c>
    </row>
    <row r="49" spans="1:29" ht="24.65" customHeight="1">
      <c r="A49" s="253"/>
      <c r="B49" s="898" t="s">
        <v>198</v>
      </c>
      <c r="C49" s="899"/>
      <c r="D49" s="281">
        <f t="shared" ref="D49:N49" si="4">SUM(D33:D48)</f>
        <v>0</v>
      </c>
      <c r="E49" s="247">
        <f t="shared" si="4"/>
        <v>0</v>
      </c>
      <c r="F49" s="262">
        <f t="shared" si="4"/>
        <v>0</v>
      </c>
      <c r="G49" s="281">
        <f t="shared" si="4"/>
        <v>0</v>
      </c>
      <c r="H49" s="246">
        <f t="shared" si="4"/>
        <v>0</v>
      </c>
      <c r="I49" s="260">
        <f t="shared" si="4"/>
        <v>0</v>
      </c>
      <c r="J49" s="262">
        <f t="shared" si="4"/>
        <v>0</v>
      </c>
      <c r="K49" s="281">
        <f t="shared" si="4"/>
        <v>0</v>
      </c>
      <c r="L49" s="281">
        <f t="shared" si="4"/>
        <v>0</v>
      </c>
      <c r="M49" s="247">
        <f t="shared" si="4"/>
        <v>0</v>
      </c>
      <c r="N49" s="259">
        <f t="shared" si="4"/>
        <v>0</v>
      </c>
      <c r="O49" s="281">
        <f>SUM(O33:O48)</f>
        <v>0</v>
      </c>
      <c r="P49" s="258">
        <f t="shared" ref="P49:S49" si="5">SUM(P33:P48)</f>
        <v>0</v>
      </c>
      <c r="Q49" s="260">
        <f t="shared" si="5"/>
        <v>0</v>
      </c>
      <c r="R49" s="281">
        <f t="shared" si="5"/>
        <v>0</v>
      </c>
      <c r="S49" s="248">
        <f t="shared" si="5"/>
        <v>0</v>
      </c>
    </row>
    <row r="50" spans="1:29" ht="24.65" customHeight="1">
      <c r="A50" s="865"/>
      <c r="B50" s="865"/>
      <c r="C50" s="865"/>
      <c r="D50" s="865"/>
      <c r="E50" s="865"/>
      <c r="F50" s="865"/>
      <c r="G50" s="865"/>
      <c r="H50" s="865"/>
      <c r="I50" s="865"/>
      <c r="J50" s="865"/>
      <c r="K50" s="254"/>
      <c r="L50" s="254"/>
      <c r="M50" s="254"/>
      <c r="N50" s="254"/>
      <c r="O50" s="254"/>
      <c r="AC50" s="256"/>
    </row>
    <row r="51" spans="1:29" ht="24.65" customHeight="1">
      <c r="A51" s="867"/>
      <c r="B51" s="867"/>
      <c r="C51" s="867"/>
      <c r="D51" s="867"/>
      <c r="E51" s="867"/>
      <c r="F51" s="867"/>
    </row>
    <row r="52" spans="1:29" ht="24.65" customHeight="1">
      <c r="B52" s="867"/>
      <c r="C52" s="867"/>
      <c r="D52" s="867"/>
      <c r="E52" s="867"/>
      <c r="F52" s="867"/>
      <c r="G52" s="867"/>
      <c r="H52" s="867"/>
      <c r="I52" s="867"/>
      <c r="J52" s="867"/>
      <c r="K52" s="867"/>
      <c r="L52" s="867"/>
      <c r="M52" s="867"/>
    </row>
    <row r="53" spans="1:29" ht="24.65" customHeight="1">
      <c r="B53" s="235"/>
      <c r="C53" s="228"/>
      <c r="D53" s="235"/>
    </row>
    <row r="54" spans="1:29" ht="24.65" customHeight="1">
      <c r="B54" s="228"/>
      <c r="C54" s="228"/>
      <c r="D54" s="915" t="s">
        <v>251</v>
      </c>
      <c r="E54" s="915"/>
      <c r="F54" s="915"/>
      <c r="G54" s="915"/>
      <c r="H54" s="915"/>
      <c r="I54" s="915"/>
      <c r="J54" s="915"/>
      <c r="K54" s="915"/>
      <c r="L54" s="915"/>
      <c r="M54" s="915"/>
      <c r="N54" s="915"/>
      <c r="O54" s="915"/>
      <c r="P54" s="915"/>
      <c r="Q54" s="915"/>
      <c r="R54" s="915"/>
      <c r="S54" s="915"/>
      <c r="W54" s="237" t="s">
        <v>186</v>
      </c>
    </row>
    <row r="55" spans="1:29" ht="24.65" customHeight="1">
      <c r="A55" s="838" t="s">
        <v>228</v>
      </c>
      <c r="B55" s="852"/>
      <c r="C55" s="836"/>
      <c r="D55" s="882" t="s">
        <v>229</v>
      </c>
      <c r="E55" s="857"/>
      <c r="F55" s="857"/>
      <c r="G55" s="857"/>
      <c r="H55" s="882" t="s">
        <v>230</v>
      </c>
      <c r="I55" s="857"/>
      <c r="J55" s="857"/>
      <c r="K55" s="857"/>
      <c r="L55" s="882" t="s">
        <v>231</v>
      </c>
      <c r="M55" s="857"/>
      <c r="N55" s="857"/>
      <c r="O55" s="857"/>
      <c r="P55" s="882" t="s">
        <v>232</v>
      </c>
      <c r="Q55" s="857"/>
      <c r="R55" s="857"/>
      <c r="S55" s="857"/>
      <c r="T55" s="856" t="s">
        <v>233</v>
      </c>
      <c r="U55" s="857"/>
      <c r="V55" s="857"/>
      <c r="W55" s="858"/>
    </row>
    <row r="56" spans="1:29" ht="24.65" customHeight="1">
      <c r="A56" s="853"/>
      <c r="B56" s="854"/>
      <c r="C56" s="906"/>
      <c r="D56" s="907" t="s">
        <v>266</v>
      </c>
      <c r="E56" s="909" t="s">
        <v>265</v>
      </c>
      <c r="F56" s="844" t="s">
        <v>195</v>
      </c>
      <c r="G56" s="914" t="s">
        <v>196</v>
      </c>
      <c r="H56" s="911" t="s">
        <v>266</v>
      </c>
      <c r="I56" s="836" t="s">
        <v>265</v>
      </c>
      <c r="J56" s="844" t="s">
        <v>195</v>
      </c>
      <c r="K56" s="914" t="s">
        <v>196</v>
      </c>
      <c r="L56" s="907" t="s">
        <v>266</v>
      </c>
      <c r="M56" s="909" t="s">
        <v>265</v>
      </c>
      <c r="N56" s="844" t="s">
        <v>195</v>
      </c>
      <c r="O56" s="914" t="s">
        <v>196</v>
      </c>
      <c r="P56" s="911" t="s">
        <v>266</v>
      </c>
      <c r="Q56" s="836" t="s">
        <v>265</v>
      </c>
      <c r="R56" s="838" t="s">
        <v>195</v>
      </c>
      <c r="S56" s="914" t="s">
        <v>196</v>
      </c>
      <c r="T56" s="907" t="s">
        <v>266</v>
      </c>
      <c r="U56" s="909" t="s">
        <v>265</v>
      </c>
      <c r="V56" s="844" t="s">
        <v>195</v>
      </c>
      <c r="W56" s="913" t="s">
        <v>196</v>
      </c>
    </row>
    <row r="57" spans="1:29" ht="24.65" customHeight="1">
      <c r="A57" s="839"/>
      <c r="B57" s="855"/>
      <c r="C57" s="837"/>
      <c r="D57" s="908"/>
      <c r="E57" s="910"/>
      <c r="F57" s="845"/>
      <c r="G57" s="839"/>
      <c r="H57" s="912"/>
      <c r="I57" s="837"/>
      <c r="J57" s="845"/>
      <c r="K57" s="839"/>
      <c r="L57" s="908"/>
      <c r="M57" s="910"/>
      <c r="N57" s="845"/>
      <c r="O57" s="839"/>
      <c r="P57" s="912"/>
      <c r="Q57" s="837"/>
      <c r="R57" s="839"/>
      <c r="S57" s="839"/>
      <c r="T57" s="908"/>
      <c r="U57" s="910"/>
      <c r="V57" s="845"/>
      <c r="W57" s="872"/>
    </row>
    <row r="58" spans="1:29" ht="24.65" customHeight="1">
      <c r="A58" s="251">
        <v>1</v>
      </c>
      <c r="B58" s="902" t="s">
        <v>234</v>
      </c>
      <c r="C58" s="903"/>
      <c r="D58" s="281">
        <f>COUNTIFS('(①本体)入力画面'!$E$16:$E$55,"実績",'(①本体)入力画面'!$K$16:$K$55,$B58,'(①本体)入力画面'!AZ$16:AZ$55,1,'(①本体)入力画面'!$F$16:$F$55,"今回請求")</f>
        <v>0</v>
      </c>
      <c r="E58" s="247">
        <f>SUMIFS('(①本体)入力画面'!$BA$16:$BA$55,'(①本体)入力画面'!$E$16:$E$55,"実績",'(①本体)入力画面'!$K$16:$K$55,$B58,'(①本体)入力画面'!$F$16:$F$55,"今回請求")</f>
        <v>0</v>
      </c>
      <c r="F58" s="248">
        <f>SUMIFS('(①本体)入力画面'!$BB$16:$BB$55,'(①本体)入力画面'!$E$16:$E$55,"実績",'(①本体)入力画面'!$K$16:$K$55,$B58,'(①本体)入力画面'!$F$16:$F$55,"今回請求")</f>
        <v>0</v>
      </c>
      <c r="G58" s="281">
        <f>SUMIFS('(①本体)入力画面'!$BC$16:$BC$55,'(①本体)入力画面'!$E$16:$E$55,"実績",'(①本体)入力画面'!$K$16:$K$55,$B58,'(①本体)入力画面'!$F$16:$F$55,"今回請求")</f>
        <v>0</v>
      </c>
      <c r="H58" s="246">
        <f>COUNTIFS('(①本体)入力画面'!$E$16:$E$55,"実績",'(①本体)入力画面'!$K$16:$K$55,$B58,'(①本体)入力画面'!BI$16:BI$55,1,'(①本体)入力画面'!$F$16:$F$55,"今回請求")</f>
        <v>0</v>
      </c>
      <c r="I58" s="260">
        <f>SUMIFS('(①本体)入力画面'!$BJ$16:$BJ$55,'(①本体)入力画面'!$E$16:$E$55,"実績",'(①本体)入力画面'!$K$16:$K$55,$B58,'(①本体)入力画面'!$F$16:$F$55,"今回請求")</f>
        <v>0</v>
      </c>
      <c r="J58" s="248">
        <f>SUMIFS('(①本体)入力画面'!$BK$16:$BK$55,'(①本体)入力画面'!$E$16:$E$55,"実績",'(①本体)入力画面'!$K$16:$K$55,$B58,'(①本体)入力画面'!$F$16:$F$55,"今回請求")</f>
        <v>0</v>
      </c>
      <c r="K58" s="281">
        <f>SUMIFS('(①本体)入力画面'!$BL$16:$BL$55,'(①本体)入力画面'!$E$16:$E$55,"実績",'(①本体)入力画面'!$K$16:$K$55,$B58,'(①本体)入力画面'!$F$16:$F$55,"今回請求")</f>
        <v>0</v>
      </c>
      <c r="L58" s="281">
        <f>COUNTIFS('(①本体)入力画面'!$E$16:$E$55,"実績",'(①本体)入力画面'!$K$16:$K$55,$B58,'(①本体)入力画面'!BR$16:BR$55,1,'(①本体)入力画面'!$F$16:$F$55,"今回請求")</f>
        <v>0</v>
      </c>
      <c r="M58" s="247">
        <f>SUMIFS('(①本体)入力画面'!$BS$16:$BS$55,'(①本体)入力画面'!$E$16:$E$55,"実績",'(①本体)入力画面'!$K$16:$K$55,$B58,'(①本体)入力画面'!$F$16:$F$55,"今回請求")</f>
        <v>0</v>
      </c>
      <c r="N58" s="281">
        <f>SUMIFS('(①本体)入力画面'!$BT$16:$BT$55,'(①本体)入力画面'!$E$16:$E$55,"実績",'(①本体)入力画面'!$K$16:$K$55,$B58,'(①本体)入力画面'!$F$16:$F$55,"今回請求")</f>
        <v>0</v>
      </c>
      <c r="O58" s="281">
        <f>SUMIFS('(①本体)入力画面'!$BU$16:$BU$55,'(①本体)入力画面'!$E$16:$E$55,"実績",'(①本体)入力画面'!$K$16:$K$55,$B58,'(①本体)入力画面'!$F$16:$F$55,"今回請求")</f>
        <v>0</v>
      </c>
      <c r="P58" s="246">
        <f>COUNTIFS('(①本体)入力画面'!$E$16:$E$55,"実績",'(①本体)入力画面'!$K$16:$K$55,$B58,'(①本体)入力画面'!CA$16:CA$55,1,'(①本体)入力画面'!$F$16:$F$55,"今回請求")</f>
        <v>0</v>
      </c>
      <c r="Q58" s="260">
        <f>SUMIFS('(①本体)入力画面'!$CB$16:$CB$55,'(①本体)入力画面'!$E$16:$E$55,"実績",'(①本体)入力画面'!$K$16:$K$55,$B58,'(①本体)入力画面'!$F$16:$F$55,"今回請求")</f>
        <v>0</v>
      </c>
      <c r="R58" s="281">
        <f>SUMIFS('(①本体)入力画面'!$CC$16:$CC$55,'(①本体)入力画面'!$E$16:$E$55,"実績",'(①本体)入力画面'!$K$16:$K$55,$B58,'(①本体)入力画面'!$F$16:$F$55,"今回請求")</f>
        <v>0</v>
      </c>
      <c r="S58" s="281">
        <f>SUMIFS('(①本体)入力画面'!$CD$16:$CD$55,'(①本体)入力画面'!$E$16:$E$55,"実績",'(①本体)入力画面'!$K$16:$K$55,$B58,'(①本体)入力画面'!$F$16:$F$55,"今回請求")</f>
        <v>0</v>
      </c>
      <c r="T58" s="281">
        <f t="shared" ref="T58:W73" si="6">D58+H58+L58+P58</f>
        <v>0</v>
      </c>
      <c r="U58" s="247">
        <f t="shared" si="6"/>
        <v>0</v>
      </c>
      <c r="V58" s="249">
        <f t="shared" si="6"/>
        <v>0</v>
      </c>
      <c r="W58" s="248">
        <f t="shared" si="6"/>
        <v>0</v>
      </c>
    </row>
    <row r="59" spans="1:29" ht="24.65" customHeight="1">
      <c r="A59" s="250">
        <v>2</v>
      </c>
      <c r="B59" s="900" t="s">
        <v>235</v>
      </c>
      <c r="C59" s="901"/>
      <c r="D59" s="281">
        <f>COUNTIFS('(①本体)入力画面'!$E$16:$E$55,"実績",'(①本体)入力画面'!$K$16:$K$55,$B59,'(①本体)入力画面'!AZ$16:AZ$55,1,'(①本体)入力画面'!$F$16:$F$55,"今回請求")</f>
        <v>0</v>
      </c>
      <c r="E59" s="247">
        <f>SUMIFS('(①本体)入力画面'!$BA$16:$BA$55,'(①本体)入力画面'!$E$16:$E$55,"実績",'(①本体)入力画面'!$K$16:$K$55,$B59,'(①本体)入力画面'!$F$16:$F$55,"今回請求")</f>
        <v>0</v>
      </c>
      <c r="F59" s="248">
        <f>SUMIFS('(①本体)入力画面'!$BB$16:$BB$55,'(①本体)入力画面'!$E$16:$E$55,"実績",'(①本体)入力画面'!$K$16:$K$55,$B59,'(①本体)入力画面'!$F$16:$F$55,"今回請求")</f>
        <v>0</v>
      </c>
      <c r="G59" s="281">
        <f>SUMIFS('(①本体)入力画面'!$BC$16:$BC$55,'(①本体)入力画面'!$E$16:$E$55,"実績",'(①本体)入力画面'!$K$16:$K$55,$B59,'(①本体)入力画面'!$F$16:$F$55,"今回請求")</f>
        <v>0</v>
      </c>
      <c r="H59" s="246">
        <f>COUNTIFS('(①本体)入力画面'!$E$16:$E$55,"実績",'(①本体)入力画面'!$K$16:$K$55,$B59,'(①本体)入力画面'!BI$16:BI$55,1,'(①本体)入力画面'!$F$16:$F$55,"今回請求")</f>
        <v>0</v>
      </c>
      <c r="I59" s="260">
        <f>SUMIFS('(①本体)入力画面'!$BJ$16:$BJ$55,'(①本体)入力画面'!$E$16:$E$55,"実績",'(①本体)入力画面'!$K$16:$K$55,$B59,'(①本体)入力画面'!$F$16:$F$55,"今回請求")</f>
        <v>0</v>
      </c>
      <c r="J59" s="248">
        <f>SUMIFS('(①本体)入力画面'!$BK$16:$BK$55,'(①本体)入力画面'!$E$16:$E$55,"実績",'(①本体)入力画面'!$K$16:$K$55,$B59,'(①本体)入力画面'!$F$16:$F$55,"今回請求")</f>
        <v>0</v>
      </c>
      <c r="K59" s="281">
        <f>SUMIFS('(①本体)入力画面'!$BL$16:$BL$55,'(①本体)入力画面'!$E$16:$E$55,"実績",'(①本体)入力画面'!$K$16:$K$55,$B59,'(①本体)入力画面'!$F$16:$F$55,"今回請求")</f>
        <v>0</v>
      </c>
      <c r="L59" s="281">
        <f>COUNTIFS('(①本体)入力画面'!$E$16:$E$55,"実績",'(①本体)入力画面'!$K$16:$K$55,$B59,'(①本体)入力画面'!BR$16:BR$55,1,'(①本体)入力画面'!$F$16:$F$55,"今回請求")</f>
        <v>0</v>
      </c>
      <c r="M59" s="247">
        <f>SUMIFS('(①本体)入力画面'!$BS$16:$BS$55,'(①本体)入力画面'!$E$16:$E$55,"実績",'(①本体)入力画面'!$K$16:$K$55,$B59,'(①本体)入力画面'!$F$16:$F$55,"今回請求")</f>
        <v>0</v>
      </c>
      <c r="N59" s="281">
        <f>SUMIFS('(①本体)入力画面'!$BT$16:$BT$55,'(①本体)入力画面'!$E$16:$E$55,"実績",'(①本体)入力画面'!$K$16:$K$55,$B59,'(①本体)入力画面'!$F$16:$F$55,"今回請求")</f>
        <v>0</v>
      </c>
      <c r="O59" s="281">
        <f>SUMIFS('(①本体)入力画面'!$BU$16:$BU$55,'(①本体)入力画面'!$E$16:$E$55,"実績",'(①本体)入力画面'!$K$16:$K$55,$B59,'(①本体)入力画面'!$F$16:$F$55,"今回請求")</f>
        <v>0</v>
      </c>
      <c r="P59" s="246">
        <f>COUNTIFS('(①本体)入力画面'!$E$16:$E$55,"実績",'(①本体)入力画面'!$K$16:$K$55,$B59,'(①本体)入力画面'!CA$16:CA$55,1,'(①本体)入力画面'!$F$16:$F$55,"今回請求")</f>
        <v>0</v>
      </c>
      <c r="Q59" s="260">
        <f>SUMIFS('(①本体)入力画面'!$CB$16:$CB$55,'(①本体)入力画面'!$E$16:$E$55,"実績",'(①本体)入力画面'!$K$16:$K$55,$B59,'(①本体)入力画面'!$F$16:$F$55,"今回請求")</f>
        <v>0</v>
      </c>
      <c r="R59" s="281">
        <f>SUMIFS('(①本体)入力画面'!$CC$16:$CC$55,'(①本体)入力画面'!$E$16:$E$55,"実績",'(①本体)入力画面'!$K$16:$K$55,$B59,'(①本体)入力画面'!$F$16:$F$55,"今回請求")</f>
        <v>0</v>
      </c>
      <c r="S59" s="281">
        <f>SUMIFS('(①本体)入力画面'!$CD$16:$CD$55,'(①本体)入力画面'!$E$16:$E$55,"実績",'(①本体)入力画面'!$K$16:$K$55,$B59,'(①本体)入力画面'!$F$16:$F$55,"今回請求")</f>
        <v>0</v>
      </c>
      <c r="T59" s="281">
        <f t="shared" si="6"/>
        <v>0</v>
      </c>
      <c r="U59" s="247">
        <f t="shared" si="6"/>
        <v>0</v>
      </c>
      <c r="V59" s="249">
        <f t="shared" si="6"/>
        <v>0</v>
      </c>
      <c r="W59" s="248">
        <f t="shared" si="6"/>
        <v>0</v>
      </c>
    </row>
    <row r="60" spans="1:29" ht="24.65" customHeight="1">
      <c r="A60" s="245">
        <v>3</v>
      </c>
      <c r="B60" s="900" t="s">
        <v>72</v>
      </c>
      <c r="C60" s="901"/>
      <c r="D60" s="281">
        <f>COUNTIFS('(①本体)入力画面'!$E$16:$E$55,"実績",'(①本体)入力画面'!$K$16:$K$55,$B60,'(①本体)入力画面'!AZ$16:AZ$55,1,'(①本体)入力画面'!$F$16:$F$55,"今回請求")</f>
        <v>0</v>
      </c>
      <c r="E60" s="247">
        <f>SUMIFS('(①本体)入力画面'!$BA$16:$BA$55,'(①本体)入力画面'!$E$16:$E$55,"実績",'(①本体)入力画面'!$K$16:$K$55,$B60,'(①本体)入力画面'!$F$16:$F$55,"今回請求")</f>
        <v>0</v>
      </c>
      <c r="F60" s="248">
        <f>SUMIFS('(①本体)入力画面'!$BB$16:$BB$55,'(①本体)入力画面'!$E$16:$E$55,"実績",'(①本体)入力画面'!$K$16:$K$55,$B60,'(①本体)入力画面'!$F$16:$F$55,"今回請求")</f>
        <v>0</v>
      </c>
      <c r="G60" s="281">
        <f>SUMIFS('(①本体)入力画面'!$BC$16:$BC$55,'(①本体)入力画面'!$E$16:$E$55,"実績",'(①本体)入力画面'!$K$16:$K$55,$B60,'(①本体)入力画面'!$F$16:$F$55,"今回請求")</f>
        <v>0</v>
      </c>
      <c r="H60" s="246">
        <f>COUNTIFS('(①本体)入力画面'!$E$16:$E$55,"実績",'(①本体)入力画面'!$K$16:$K$55,$B60,'(①本体)入力画面'!BI$16:BI$55,1,'(①本体)入力画面'!$F$16:$F$55,"今回請求")</f>
        <v>0</v>
      </c>
      <c r="I60" s="260">
        <f>SUMIFS('(①本体)入力画面'!$BJ$16:$BJ$55,'(①本体)入力画面'!$E$16:$E$55,"実績",'(①本体)入力画面'!$K$16:$K$55,$B60,'(①本体)入力画面'!$F$16:$F$55,"今回請求")</f>
        <v>0</v>
      </c>
      <c r="J60" s="248">
        <f>SUMIFS('(①本体)入力画面'!$BK$16:$BK$55,'(①本体)入力画面'!$E$16:$E$55,"実績",'(①本体)入力画面'!$K$16:$K$55,$B60,'(①本体)入力画面'!$F$16:$F$55,"今回請求")</f>
        <v>0</v>
      </c>
      <c r="K60" s="281">
        <f>SUMIFS('(①本体)入力画面'!$BL$16:$BL$55,'(①本体)入力画面'!$E$16:$E$55,"実績",'(①本体)入力画面'!$K$16:$K$55,$B60,'(①本体)入力画面'!$F$16:$F$55,"今回請求")</f>
        <v>0</v>
      </c>
      <c r="L60" s="281">
        <f>COUNTIFS('(①本体)入力画面'!$E$16:$E$55,"実績",'(①本体)入力画面'!$K$16:$K$55,$B60,'(①本体)入力画面'!BR$16:BR$55,1,'(①本体)入力画面'!$F$16:$F$55,"今回請求")</f>
        <v>0</v>
      </c>
      <c r="M60" s="247">
        <f>SUMIFS('(①本体)入力画面'!$BS$16:$BS$55,'(①本体)入力画面'!$E$16:$E$55,"実績",'(①本体)入力画面'!$K$16:$K$55,$B60,'(①本体)入力画面'!$F$16:$F$55,"今回請求")</f>
        <v>0</v>
      </c>
      <c r="N60" s="281">
        <f>SUMIFS('(①本体)入力画面'!$BT$16:$BT$55,'(①本体)入力画面'!$E$16:$E$55,"実績",'(①本体)入力画面'!$K$16:$K$55,$B60,'(①本体)入力画面'!$F$16:$F$55,"今回請求")</f>
        <v>0</v>
      </c>
      <c r="O60" s="281">
        <f>SUMIFS('(①本体)入力画面'!$BU$16:$BU$55,'(①本体)入力画面'!$E$16:$E$55,"実績",'(①本体)入力画面'!$K$16:$K$55,$B60,'(①本体)入力画面'!$F$16:$F$55,"今回請求")</f>
        <v>0</v>
      </c>
      <c r="P60" s="246">
        <f>COUNTIFS('(①本体)入力画面'!$E$16:$E$55,"実績",'(①本体)入力画面'!$K$16:$K$55,$B60,'(①本体)入力画面'!CA$16:CA$55,1,'(①本体)入力画面'!$F$16:$F$55,"今回請求")</f>
        <v>0</v>
      </c>
      <c r="Q60" s="260">
        <f>SUMIFS('(①本体)入力画面'!$CB$16:$CB$55,'(①本体)入力画面'!$E$16:$E$55,"実績",'(①本体)入力画面'!$K$16:$K$55,$B60,'(①本体)入力画面'!$F$16:$F$55,"今回請求")</f>
        <v>0</v>
      </c>
      <c r="R60" s="281">
        <f>SUMIFS('(①本体)入力画面'!$CC$16:$CC$55,'(①本体)入力画面'!$E$16:$E$55,"実績",'(①本体)入力画面'!$K$16:$K$55,$B60,'(①本体)入力画面'!$F$16:$F$55,"今回請求")</f>
        <v>0</v>
      </c>
      <c r="S60" s="281">
        <f>SUMIFS('(①本体)入力画面'!$CD$16:$CD$55,'(①本体)入力画面'!$E$16:$E$55,"実績",'(①本体)入力画面'!$K$16:$K$55,$B60,'(①本体)入力画面'!$F$16:$F$55,"今回請求")</f>
        <v>0</v>
      </c>
      <c r="T60" s="281">
        <f t="shared" si="6"/>
        <v>0</v>
      </c>
      <c r="U60" s="247">
        <f t="shared" si="6"/>
        <v>0</v>
      </c>
      <c r="V60" s="249">
        <f t="shared" si="6"/>
        <v>0</v>
      </c>
      <c r="W60" s="248">
        <f t="shared" si="6"/>
        <v>0</v>
      </c>
    </row>
    <row r="61" spans="1:29" ht="24.65" customHeight="1">
      <c r="A61" s="250">
        <v>4</v>
      </c>
      <c r="B61" s="900" t="s">
        <v>73</v>
      </c>
      <c r="C61" s="901"/>
      <c r="D61" s="281">
        <f>COUNTIFS('(①本体)入力画面'!$E$16:$E$55,"実績",'(①本体)入力画面'!$K$16:$K$55,$B61,'(①本体)入力画面'!AZ$16:AZ$55,1,'(①本体)入力画面'!$F$16:$F$55,"今回請求")</f>
        <v>0</v>
      </c>
      <c r="E61" s="247">
        <f>SUMIFS('(①本体)入力画面'!$BA$16:$BA$55,'(①本体)入力画面'!$E$16:$E$55,"実績",'(①本体)入力画面'!$K$16:$K$55,$B61,'(①本体)入力画面'!$F$16:$F$55,"今回請求")</f>
        <v>0</v>
      </c>
      <c r="F61" s="248">
        <f>SUMIFS('(①本体)入力画面'!$BB$16:$BB$55,'(①本体)入力画面'!$E$16:$E$55,"実績",'(①本体)入力画面'!$K$16:$K$55,$B61,'(①本体)入力画面'!$F$16:$F$55,"今回請求")</f>
        <v>0</v>
      </c>
      <c r="G61" s="281">
        <f>SUMIFS('(①本体)入力画面'!$BC$16:$BC$55,'(①本体)入力画面'!$E$16:$E$55,"実績",'(①本体)入力画面'!$K$16:$K$55,$B61,'(①本体)入力画面'!$F$16:$F$55,"今回請求")</f>
        <v>0</v>
      </c>
      <c r="H61" s="246">
        <f>COUNTIFS('(①本体)入力画面'!$E$16:$E$55,"実績",'(①本体)入力画面'!$K$16:$K$55,$B61,'(①本体)入力画面'!BI$16:BI$55,1,'(①本体)入力画面'!$F$16:$F$55,"今回請求")</f>
        <v>0</v>
      </c>
      <c r="I61" s="260">
        <f>SUMIFS('(①本体)入力画面'!$BJ$16:$BJ$55,'(①本体)入力画面'!$E$16:$E$55,"実績",'(①本体)入力画面'!$K$16:$K$55,$B61,'(①本体)入力画面'!$F$16:$F$55,"今回請求")</f>
        <v>0</v>
      </c>
      <c r="J61" s="248">
        <f>SUMIFS('(①本体)入力画面'!$BK$16:$BK$55,'(①本体)入力画面'!$E$16:$E$55,"実績",'(①本体)入力画面'!$K$16:$K$55,$B61,'(①本体)入力画面'!$F$16:$F$55,"今回請求")</f>
        <v>0</v>
      </c>
      <c r="K61" s="281">
        <f>SUMIFS('(①本体)入力画面'!$BL$16:$BL$55,'(①本体)入力画面'!$E$16:$E$55,"実績",'(①本体)入力画面'!$K$16:$K$55,$B61,'(①本体)入力画面'!$F$16:$F$55,"今回請求")</f>
        <v>0</v>
      </c>
      <c r="L61" s="281">
        <f>COUNTIFS('(①本体)入力画面'!$E$16:$E$55,"実績",'(①本体)入力画面'!$K$16:$K$55,$B61,'(①本体)入力画面'!BR$16:BR$55,1,'(①本体)入力画面'!$F$16:$F$55,"今回請求")</f>
        <v>0</v>
      </c>
      <c r="M61" s="247">
        <f>SUMIFS('(①本体)入力画面'!$BS$16:$BS$55,'(①本体)入力画面'!$E$16:$E$55,"実績",'(①本体)入力画面'!$K$16:$K$55,$B61,'(①本体)入力画面'!$F$16:$F$55,"今回請求")</f>
        <v>0</v>
      </c>
      <c r="N61" s="281">
        <f>SUMIFS('(①本体)入力画面'!$BT$16:$BT$55,'(①本体)入力画面'!$E$16:$E$55,"実績",'(①本体)入力画面'!$K$16:$K$55,$B61,'(①本体)入力画面'!$F$16:$F$55,"今回請求")</f>
        <v>0</v>
      </c>
      <c r="O61" s="281">
        <f>SUMIFS('(①本体)入力画面'!$BU$16:$BU$55,'(①本体)入力画面'!$E$16:$E$55,"実績",'(①本体)入力画面'!$K$16:$K$55,$B61,'(①本体)入力画面'!$F$16:$F$55,"今回請求")</f>
        <v>0</v>
      </c>
      <c r="P61" s="246">
        <f>COUNTIFS('(①本体)入力画面'!$E$16:$E$55,"実績",'(①本体)入力画面'!$K$16:$K$55,$B61,'(①本体)入力画面'!CA$16:CA$55,1,'(①本体)入力画面'!$F$16:$F$55,"今回請求")</f>
        <v>0</v>
      </c>
      <c r="Q61" s="260">
        <f>SUMIFS('(①本体)入力画面'!$CB$16:$CB$55,'(①本体)入力画面'!$E$16:$E$55,"実績",'(①本体)入力画面'!$K$16:$K$55,$B61,'(①本体)入力画面'!$F$16:$F$55,"今回請求")</f>
        <v>0</v>
      </c>
      <c r="R61" s="281">
        <f>SUMIFS('(①本体)入力画面'!$CC$16:$CC$55,'(①本体)入力画面'!$E$16:$E$55,"実績",'(①本体)入力画面'!$K$16:$K$55,$B61,'(①本体)入力画面'!$F$16:$F$55,"今回請求")</f>
        <v>0</v>
      </c>
      <c r="S61" s="281">
        <f>SUMIFS('(①本体)入力画面'!$CD$16:$CD$55,'(①本体)入力画面'!$E$16:$E$55,"実績",'(①本体)入力画面'!$K$16:$K$55,$B61,'(①本体)入力画面'!$F$16:$F$55,"今回請求")</f>
        <v>0</v>
      </c>
      <c r="T61" s="281">
        <f t="shared" si="6"/>
        <v>0</v>
      </c>
      <c r="U61" s="247">
        <f t="shared" si="6"/>
        <v>0</v>
      </c>
      <c r="V61" s="249">
        <f t="shared" si="6"/>
        <v>0</v>
      </c>
      <c r="W61" s="248">
        <f t="shared" si="6"/>
        <v>0</v>
      </c>
    </row>
    <row r="62" spans="1:29" ht="24.65" customHeight="1">
      <c r="A62" s="251">
        <v>5</v>
      </c>
      <c r="B62" s="900" t="s">
        <v>74</v>
      </c>
      <c r="C62" s="901"/>
      <c r="D62" s="281">
        <f>COUNTIFS('(①本体)入力画面'!$E$16:$E$55,"実績",'(①本体)入力画面'!$K$16:$K$55,$B62,'(①本体)入力画面'!AZ$16:AZ$55,1,'(①本体)入力画面'!$F$16:$F$55,"今回請求")</f>
        <v>0</v>
      </c>
      <c r="E62" s="247">
        <f>SUMIFS('(①本体)入力画面'!$BA$16:$BA$55,'(①本体)入力画面'!$E$16:$E$55,"実績",'(①本体)入力画面'!$K$16:$K$55,$B62,'(①本体)入力画面'!$F$16:$F$55,"今回請求")</f>
        <v>0</v>
      </c>
      <c r="F62" s="248">
        <f>SUMIFS('(①本体)入力画面'!$BB$16:$BB$55,'(①本体)入力画面'!$E$16:$E$55,"実績",'(①本体)入力画面'!$K$16:$K$55,$B62,'(①本体)入力画面'!$F$16:$F$55,"今回請求")</f>
        <v>0</v>
      </c>
      <c r="G62" s="281">
        <f>SUMIFS('(①本体)入力画面'!$BC$16:$BC$55,'(①本体)入力画面'!$E$16:$E$55,"実績",'(①本体)入力画面'!$K$16:$K$55,$B62,'(①本体)入力画面'!$F$16:$F$55,"今回請求")</f>
        <v>0</v>
      </c>
      <c r="H62" s="246">
        <f>COUNTIFS('(①本体)入力画面'!$E$16:$E$55,"実績",'(①本体)入力画面'!$K$16:$K$55,$B62,'(①本体)入力画面'!BI$16:BI$55,1,'(①本体)入力画面'!$F$16:$F$55,"今回請求")</f>
        <v>0</v>
      </c>
      <c r="I62" s="260">
        <f>SUMIFS('(①本体)入力画面'!$BJ$16:$BJ$55,'(①本体)入力画面'!$E$16:$E$55,"実績",'(①本体)入力画面'!$K$16:$K$55,$B62,'(①本体)入力画面'!$F$16:$F$55,"今回請求")</f>
        <v>0</v>
      </c>
      <c r="J62" s="248">
        <f>SUMIFS('(①本体)入力画面'!$BK$16:$BK$55,'(①本体)入力画面'!$E$16:$E$55,"実績",'(①本体)入力画面'!$K$16:$K$55,$B62,'(①本体)入力画面'!$F$16:$F$55,"今回請求")</f>
        <v>0</v>
      </c>
      <c r="K62" s="281">
        <f>SUMIFS('(①本体)入力画面'!$BL$16:$BL$55,'(①本体)入力画面'!$E$16:$E$55,"実績",'(①本体)入力画面'!$K$16:$K$55,$B62,'(①本体)入力画面'!$F$16:$F$55,"今回請求")</f>
        <v>0</v>
      </c>
      <c r="L62" s="281">
        <f>COUNTIFS('(①本体)入力画面'!$E$16:$E$55,"実績",'(①本体)入力画面'!$K$16:$K$55,$B62,'(①本体)入力画面'!BR$16:BR$55,1,'(①本体)入力画面'!$F$16:$F$55,"今回請求")</f>
        <v>0</v>
      </c>
      <c r="M62" s="247">
        <f>SUMIFS('(①本体)入力画面'!$BS$16:$BS$55,'(①本体)入力画面'!$E$16:$E$55,"実績",'(①本体)入力画面'!$K$16:$K$55,$B62,'(①本体)入力画面'!$F$16:$F$55,"今回請求")</f>
        <v>0</v>
      </c>
      <c r="N62" s="281">
        <f>SUMIFS('(①本体)入力画面'!$BT$16:$BT$55,'(①本体)入力画面'!$E$16:$E$55,"実績",'(①本体)入力画面'!$K$16:$K$55,$B62,'(①本体)入力画面'!$F$16:$F$55,"今回請求")</f>
        <v>0</v>
      </c>
      <c r="O62" s="281">
        <f>SUMIFS('(①本体)入力画面'!$BU$16:$BU$55,'(①本体)入力画面'!$E$16:$E$55,"実績",'(①本体)入力画面'!$K$16:$K$55,$B62,'(①本体)入力画面'!$F$16:$F$55,"今回請求")</f>
        <v>0</v>
      </c>
      <c r="P62" s="246">
        <f>COUNTIFS('(①本体)入力画面'!$E$16:$E$55,"実績",'(①本体)入力画面'!$K$16:$K$55,$B62,'(①本体)入力画面'!CA$16:CA$55,1,'(①本体)入力画面'!$F$16:$F$55,"今回請求")</f>
        <v>0</v>
      </c>
      <c r="Q62" s="260">
        <f>SUMIFS('(①本体)入力画面'!$CB$16:$CB$55,'(①本体)入力画面'!$E$16:$E$55,"実績",'(①本体)入力画面'!$K$16:$K$55,$B62,'(①本体)入力画面'!$F$16:$F$55,"今回請求")</f>
        <v>0</v>
      </c>
      <c r="R62" s="281">
        <f>SUMIFS('(①本体)入力画面'!$CC$16:$CC$55,'(①本体)入力画面'!$E$16:$E$55,"実績",'(①本体)入力画面'!$K$16:$K$55,$B62,'(①本体)入力画面'!$F$16:$F$55,"今回請求")</f>
        <v>0</v>
      </c>
      <c r="S62" s="281">
        <f>SUMIFS('(①本体)入力画面'!$CD$16:$CD$55,'(①本体)入力画面'!$E$16:$E$55,"実績",'(①本体)入力画面'!$K$16:$K$55,$B62,'(①本体)入力画面'!$F$16:$F$55,"今回請求")</f>
        <v>0</v>
      </c>
      <c r="T62" s="281">
        <f t="shared" si="6"/>
        <v>0</v>
      </c>
      <c r="U62" s="247">
        <f t="shared" si="6"/>
        <v>0</v>
      </c>
      <c r="V62" s="249">
        <f t="shared" si="6"/>
        <v>0</v>
      </c>
      <c r="W62" s="248">
        <f t="shared" si="6"/>
        <v>0</v>
      </c>
    </row>
    <row r="63" spans="1:29" ht="24.65" customHeight="1">
      <c r="A63" s="250">
        <v>6</v>
      </c>
      <c r="B63" s="900" t="s">
        <v>75</v>
      </c>
      <c r="C63" s="901"/>
      <c r="D63" s="281">
        <f>COUNTIFS('(①本体)入力画面'!$E$16:$E$55,"実績",'(①本体)入力画面'!$K$16:$K$55,$B63,'(①本体)入力画面'!AZ$16:AZ$55,1,'(①本体)入力画面'!$F$16:$F$55,"今回請求")</f>
        <v>0</v>
      </c>
      <c r="E63" s="247">
        <f>SUMIFS('(①本体)入力画面'!$BA$16:$BA$55,'(①本体)入力画面'!$E$16:$E$55,"実績",'(①本体)入力画面'!$K$16:$K$55,$B63,'(①本体)入力画面'!$F$16:$F$55,"今回請求")</f>
        <v>0</v>
      </c>
      <c r="F63" s="248">
        <f>SUMIFS('(①本体)入力画面'!$BB$16:$BB$55,'(①本体)入力画面'!$E$16:$E$55,"実績",'(①本体)入力画面'!$K$16:$K$55,$B63,'(①本体)入力画面'!$F$16:$F$55,"今回請求")</f>
        <v>0</v>
      </c>
      <c r="G63" s="281">
        <f>SUMIFS('(①本体)入力画面'!$BC$16:$BC$55,'(①本体)入力画面'!$E$16:$E$55,"実績",'(①本体)入力画面'!$K$16:$K$55,$B63,'(①本体)入力画面'!$F$16:$F$55,"今回請求")</f>
        <v>0</v>
      </c>
      <c r="H63" s="246">
        <f>COUNTIFS('(①本体)入力画面'!$E$16:$E$55,"実績",'(①本体)入力画面'!$K$16:$K$55,$B63,'(①本体)入力画面'!BI$16:BI$55,1,'(①本体)入力画面'!$F$16:$F$55,"今回請求")</f>
        <v>0</v>
      </c>
      <c r="I63" s="260">
        <f>SUMIFS('(①本体)入力画面'!$BJ$16:$BJ$55,'(①本体)入力画面'!$E$16:$E$55,"実績",'(①本体)入力画面'!$K$16:$K$55,$B63,'(①本体)入力画面'!$F$16:$F$55,"今回請求")</f>
        <v>0</v>
      </c>
      <c r="J63" s="248">
        <f>SUMIFS('(①本体)入力画面'!$BK$16:$BK$55,'(①本体)入力画面'!$E$16:$E$55,"実績",'(①本体)入力画面'!$K$16:$K$55,$B63,'(①本体)入力画面'!$F$16:$F$55,"今回請求")</f>
        <v>0</v>
      </c>
      <c r="K63" s="281">
        <f>SUMIFS('(①本体)入力画面'!$BL$16:$BL$55,'(①本体)入力画面'!$E$16:$E$55,"実績",'(①本体)入力画面'!$K$16:$K$55,$B63,'(①本体)入力画面'!$F$16:$F$55,"今回請求")</f>
        <v>0</v>
      </c>
      <c r="L63" s="281">
        <f>COUNTIFS('(①本体)入力画面'!$E$16:$E$55,"実績",'(①本体)入力画面'!$K$16:$K$55,$B63,'(①本体)入力画面'!BR$16:BR$55,1,'(①本体)入力画面'!$F$16:$F$55,"今回請求")</f>
        <v>0</v>
      </c>
      <c r="M63" s="247">
        <f>SUMIFS('(①本体)入力画面'!$BS$16:$BS$55,'(①本体)入力画面'!$E$16:$E$55,"実績",'(①本体)入力画面'!$K$16:$K$55,$B63,'(①本体)入力画面'!$F$16:$F$55,"今回請求")</f>
        <v>0</v>
      </c>
      <c r="N63" s="281">
        <f>SUMIFS('(①本体)入力画面'!$BT$16:$BT$55,'(①本体)入力画面'!$E$16:$E$55,"実績",'(①本体)入力画面'!$K$16:$K$55,$B63,'(①本体)入力画面'!$F$16:$F$55,"今回請求")</f>
        <v>0</v>
      </c>
      <c r="O63" s="281">
        <f>SUMIFS('(①本体)入力画面'!$BU$16:$BU$55,'(①本体)入力画面'!$E$16:$E$55,"実績",'(①本体)入力画面'!$K$16:$K$55,$B63,'(①本体)入力画面'!$F$16:$F$55,"今回請求")</f>
        <v>0</v>
      </c>
      <c r="P63" s="246">
        <f>COUNTIFS('(①本体)入力画面'!$E$16:$E$55,"実績",'(①本体)入力画面'!$K$16:$K$55,$B63,'(①本体)入力画面'!CA$16:CA$55,1,'(①本体)入力画面'!$F$16:$F$55,"今回請求")</f>
        <v>0</v>
      </c>
      <c r="Q63" s="260">
        <f>SUMIFS('(①本体)入力画面'!$CB$16:$CB$55,'(①本体)入力画面'!$E$16:$E$55,"実績",'(①本体)入力画面'!$K$16:$K$55,$B63,'(①本体)入力画面'!$F$16:$F$55,"今回請求")</f>
        <v>0</v>
      </c>
      <c r="R63" s="281">
        <f>SUMIFS('(①本体)入力画面'!$CC$16:$CC$55,'(①本体)入力画面'!$E$16:$E$55,"実績",'(①本体)入力画面'!$K$16:$K$55,$B63,'(①本体)入力画面'!$F$16:$F$55,"今回請求")</f>
        <v>0</v>
      </c>
      <c r="S63" s="281">
        <f>SUMIFS('(①本体)入力画面'!$CD$16:$CD$55,'(①本体)入力画面'!$E$16:$E$55,"実績",'(①本体)入力画面'!$K$16:$K$55,$B63,'(①本体)入力画面'!$F$16:$F$55,"今回請求")</f>
        <v>0</v>
      </c>
      <c r="T63" s="281">
        <f t="shared" si="6"/>
        <v>0</v>
      </c>
      <c r="U63" s="247">
        <f t="shared" si="6"/>
        <v>0</v>
      </c>
      <c r="V63" s="249">
        <f t="shared" si="6"/>
        <v>0</v>
      </c>
      <c r="W63" s="248">
        <f t="shared" si="6"/>
        <v>0</v>
      </c>
    </row>
    <row r="64" spans="1:29" ht="24.65" customHeight="1">
      <c r="A64" s="245">
        <v>7</v>
      </c>
      <c r="B64" s="900" t="s">
        <v>76</v>
      </c>
      <c r="C64" s="901"/>
      <c r="D64" s="281">
        <f>COUNTIFS('(①本体)入力画面'!$E$16:$E$55,"実績",'(①本体)入力画面'!$K$16:$K$55,$B64,'(①本体)入力画面'!AZ$16:AZ$55,1,'(①本体)入力画面'!$F$16:$F$55,"今回請求")</f>
        <v>0</v>
      </c>
      <c r="E64" s="247">
        <f>SUMIFS('(①本体)入力画面'!$BA$16:$BA$55,'(①本体)入力画面'!$E$16:$E$55,"実績",'(①本体)入力画面'!$K$16:$K$55,$B64,'(①本体)入力画面'!$F$16:$F$55,"今回請求")</f>
        <v>0</v>
      </c>
      <c r="F64" s="248">
        <f>SUMIFS('(①本体)入力画面'!$BB$16:$BB$55,'(①本体)入力画面'!$E$16:$E$55,"実績",'(①本体)入力画面'!$K$16:$K$55,$B64,'(①本体)入力画面'!$F$16:$F$55,"今回請求")</f>
        <v>0</v>
      </c>
      <c r="G64" s="281">
        <f>SUMIFS('(①本体)入力画面'!$BC$16:$BC$55,'(①本体)入力画面'!$E$16:$E$55,"実績",'(①本体)入力画面'!$K$16:$K$55,$B64,'(①本体)入力画面'!$F$16:$F$55,"今回請求")</f>
        <v>0</v>
      </c>
      <c r="H64" s="246">
        <f>COUNTIFS('(①本体)入力画面'!$E$16:$E$55,"実績",'(①本体)入力画面'!$K$16:$K$55,$B64,'(①本体)入力画面'!BI$16:BI$55,1,'(①本体)入力画面'!$F$16:$F$55,"今回請求")</f>
        <v>0</v>
      </c>
      <c r="I64" s="260">
        <f>SUMIFS('(①本体)入力画面'!$BJ$16:$BJ$55,'(①本体)入力画面'!$E$16:$E$55,"実績",'(①本体)入力画面'!$K$16:$K$55,$B64,'(①本体)入力画面'!$F$16:$F$55,"今回請求")</f>
        <v>0</v>
      </c>
      <c r="J64" s="248">
        <f>SUMIFS('(①本体)入力画面'!$BK$16:$BK$55,'(①本体)入力画面'!$E$16:$E$55,"実績",'(①本体)入力画面'!$K$16:$K$55,$B64,'(①本体)入力画面'!$F$16:$F$55,"今回請求")</f>
        <v>0</v>
      </c>
      <c r="K64" s="281">
        <f>SUMIFS('(①本体)入力画面'!$BL$16:$BL$55,'(①本体)入力画面'!$E$16:$E$55,"実績",'(①本体)入力画面'!$K$16:$K$55,$B64,'(①本体)入力画面'!$F$16:$F$55,"今回請求")</f>
        <v>0</v>
      </c>
      <c r="L64" s="281">
        <f>COUNTIFS('(①本体)入力画面'!$E$16:$E$55,"実績",'(①本体)入力画面'!$K$16:$K$55,$B64,'(①本体)入力画面'!BR$16:BR$55,1,'(①本体)入力画面'!$F$16:$F$55,"今回請求")</f>
        <v>0</v>
      </c>
      <c r="M64" s="247">
        <f>SUMIFS('(①本体)入力画面'!$BS$16:$BS$55,'(①本体)入力画面'!$E$16:$E$55,"実績",'(①本体)入力画面'!$K$16:$K$55,$B64,'(①本体)入力画面'!$F$16:$F$55,"今回請求")</f>
        <v>0</v>
      </c>
      <c r="N64" s="281">
        <f>SUMIFS('(①本体)入力画面'!$BT$16:$BT$55,'(①本体)入力画面'!$E$16:$E$55,"実績",'(①本体)入力画面'!$K$16:$K$55,$B64,'(①本体)入力画面'!$F$16:$F$55,"今回請求")</f>
        <v>0</v>
      </c>
      <c r="O64" s="281">
        <f>SUMIFS('(①本体)入力画面'!$BU$16:$BU$55,'(①本体)入力画面'!$E$16:$E$55,"実績",'(①本体)入力画面'!$K$16:$K$55,$B64,'(①本体)入力画面'!$F$16:$F$55,"今回請求")</f>
        <v>0</v>
      </c>
      <c r="P64" s="246">
        <f>COUNTIFS('(①本体)入力画面'!$E$16:$E$55,"実績",'(①本体)入力画面'!$K$16:$K$55,$B64,'(①本体)入力画面'!CA$16:CA$55,1,'(①本体)入力画面'!$F$16:$F$55,"今回請求")</f>
        <v>0</v>
      </c>
      <c r="Q64" s="260">
        <f>SUMIFS('(①本体)入力画面'!$CB$16:$CB$55,'(①本体)入力画面'!$E$16:$E$55,"実績",'(①本体)入力画面'!$K$16:$K$55,$B64,'(①本体)入力画面'!$F$16:$F$55,"今回請求")</f>
        <v>0</v>
      </c>
      <c r="R64" s="281">
        <f>SUMIFS('(①本体)入力画面'!$CC$16:$CC$55,'(①本体)入力画面'!$E$16:$E$55,"実績",'(①本体)入力画面'!$K$16:$K$55,$B64,'(①本体)入力画面'!$F$16:$F$55,"今回請求")</f>
        <v>0</v>
      </c>
      <c r="S64" s="281">
        <f>SUMIFS('(①本体)入力画面'!$CD$16:$CD$55,'(①本体)入力画面'!$E$16:$E$55,"実績",'(①本体)入力画面'!$K$16:$K$55,$B64,'(①本体)入力画面'!$F$16:$F$55,"今回請求")</f>
        <v>0</v>
      </c>
      <c r="T64" s="281">
        <f t="shared" si="6"/>
        <v>0</v>
      </c>
      <c r="U64" s="247">
        <f t="shared" si="6"/>
        <v>0</v>
      </c>
      <c r="V64" s="249">
        <f t="shared" si="6"/>
        <v>0</v>
      </c>
      <c r="W64" s="248">
        <f t="shared" si="6"/>
        <v>0</v>
      </c>
    </row>
    <row r="65" spans="1:38" ht="24.65" customHeight="1">
      <c r="A65" s="250">
        <v>8</v>
      </c>
      <c r="B65" s="900" t="s">
        <v>77</v>
      </c>
      <c r="C65" s="901"/>
      <c r="D65" s="281">
        <f>COUNTIFS('(①本体)入力画面'!$E$16:$E$55,"実績",'(①本体)入力画面'!$K$16:$K$55,$B65,'(①本体)入力画面'!AZ$16:AZ$55,1,'(①本体)入力画面'!$F$16:$F$55,"今回請求")</f>
        <v>0</v>
      </c>
      <c r="E65" s="247">
        <f>SUMIFS('(①本体)入力画面'!$BA$16:$BA$55,'(①本体)入力画面'!$E$16:$E$55,"実績",'(①本体)入力画面'!$K$16:$K$55,$B65,'(①本体)入力画面'!$F$16:$F$55,"今回請求")</f>
        <v>0</v>
      </c>
      <c r="F65" s="248">
        <f>SUMIFS('(①本体)入力画面'!$BB$16:$BB$55,'(①本体)入力画面'!$E$16:$E$55,"実績",'(①本体)入力画面'!$K$16:$K$55,$B65,'(①本体)入力画面'!$F$16:$F$55,"今回請求")</f>
        <v>0</v>
      </c>
      <c r="G65" s="281">
        <f>SUMIFS('(①本体)入力画面'!$BC$16:$BC$55,'(①本体)入力画面'!$E$16:$E$55,"実績",'(①本体)入力画面'!$K$16:$K$55,$B65,'(①本体)入力画面'!$F$16:$F$55,"今回請求")</f>
        <v>0</v>
      </c>
      <c r="H65" s="246">
        <f>COUNTIFS('(①本体)入力画面'!$E$16:$E$55,"実績",'(①本体)入力画面'!$K$16:$K$55,$B65,'(①本体)入力画面'!BI$16:BI$55,1,'(①本体)入力画面'!$F$16:$F$55,"今回請求")</f>
        <v>0</v>
      </c>
      <c r="I65" s="260">
        <f>SUMIFS('(①本体)入力画面'!$BJ$16:$BJ$55,'(①本体)入力画面'!$E$16:$E$55,"実績",'(①本体)入力画面'!$K$16:$K$55,$B65,'(①本体)入力画面'!$F$16:$F$55,"今回請求")</f>
        <v>0</v>
      </c>
      <c r="J65" s="248">
        <f>SUMIFS('(①本体)入力画面'!$BK$16:$BK$55,'(①本体)入力画面'!$E$16:$E$55,"実績",'(①本体)入力画面'!$K$16:$K$55,$B65,'(①本体)入力画面'!$F$16:$F$55,"今回請求")</f>
        <v>0</v>
      </c>
      <c r="K65" s="281">
        <f>SUMIFS('(①本体)入力画面'!$BL$16:$BL$55,'(①本体)入力画面'!$E$16:$E$55,"実績",'(①本体)入力画面'!$K$16:$K$55,$B65,'(①本体)入力画面'!$F$16:$F$55,"今回請求")</f>
        <v>0</v>
      </c>
      <c r="L65" s="281">
        <f>COUNTIFS('(①本体)入力画面'!$E$16:$E$55,"実績",'(①本体)入力画面'!$K$16:$K$55,$B65,'(①本体)入力画面'!BR$16:BR$55,1,'(①本体)入力画面'!$F$16:$F$55,"今回請求")</f>
        <v>0</v>
      </c>
      <c r="M65" s="247">
        <f>SUMIFS('(①本体)入力画面'!$BS$16:$BS$55,'(①本体)入力画面'!$E$16:$E$55,"実績",'(①本体)入力画面'!$K$16:$K$55,$B65,'(①本体)入力画面'!$F$16:$F$55,"今回請求")</f>
        <v>0</v>
      </c>
      <c r="N65" s="281">
        <f>SUMIFS('(①本体)入力画面'!$BT$16:$BT$55,'(①本体)入力画面'!$E$16:$E$55,"実績",'(①本体)入力画面'!$K$16:$K$55,$B65,'(①本体)入力画面'!$F$16:$F$55,"今回請求")</f>
        <v>0</v>
      </c>
      <c r="O65" s="281">
        <f>SUMIFS('(①本体)入力画面'!$BU$16:$BU$55,'(①本体)入力画面'!$E$16:$E$55,"実績",'(①本体)入力画面'!$K$16:$K$55,$B65,'(①本体)入力画面'!$F$16:$F$55,"今回請求")</f>
        <v>0</v>
      </c>
      <c r="P65" s="246">
        <f>COUNTIFS('(①本体)入力画面'!$E$16:$E$55,"実績",'(①本体)入力画面'!$K$16:$K$55,$B65,'(①本体)入力画面'!CA$16:CA$55,1,'(①本体)入力画面'!$F$16:$F$55,"今回請求")</f>
        <v>0</v>
      </c>
      <c r="Q65" s="260">
        <f>SUMIFS('(①本体)入力画面'!$CB$16:$CB$55,'(①本体)入力画面'!$E$16:$E$55,"実績",'(①本体)入力画面'!$K$16:$K$55,$B65,'(①本体)入力画面'!$F$16:$F$55,"今回請求")</f>
        <v>0</v>
      </c>
      <c r="R65" s="281">
        <f>SUMIFS('(①本体)入力画面'!$CC$16:$CC$55,'(①本体)入力画面'!$E$16:$E$55,"実績",'(①本体)入力画面'!$K$16:$K$55,$B65,'(①本体)入力画面'!$F$16:$F$55,"今回請求")</f>
        <v>0</v>
      </c>
      <c r="S65" s="281">
        <f>SUMIFS('(①本体)入力画面'!$CD$16:$CD$55,'(①本体)入力画面'!$E$16:$E$55,"実績",'(①本体)入力画面'!$K$16:$K$55,$B65,'(①本体)入力画面'!$F$16:$F$55,"今回請求")</f>
        <v>0</v>
      </c>
      <c r="T65" s="281">
        <f t="shared" si="6"/>
        <v>0</v>
      </c>
      <c r="U65" s="247">
        <f t="shared" si="6"/>
        <v>0</v>
      </c>
      <c r="V65" s="249">
        <f t="shared" si="6"/>
        <v>0</v>
      </c>
      <c r="W65" s="248">
        <f t="shared" si="6"/>
        <v>0</v>
      </c>
    </row>
    <row r="66" spans="1:38" ht="24.65" customHeight="1">
      <c r="A66" s="251">
        <v>9</v>
      </c>
      <c r="B66" s="900" t="s">
        <v>78</v>
      </c>
      <c r="C66" s="901"/>
      <c r="D66" s="281">
        <f>COUNTIFS('(①本体)入力画面'!$E$16:$E$55,"実績",'(①本体)入力画面'!$K$16:$K$55,$B66,'(①本体)入力画面'!AZ$16:AZ$55,1,'(①本体)入力画面'!$F$16:$F$55,"今回請求")</f>
        <v>0</v>
      </c>
      <c r="E66" s="247">
        <f>SUMIFS('(①本体)入力画面'!$BA$16:$BA$55,'(①本体)入力画面'!$E$16:$E$55,"実績",'(①本体)入力画面'!$K$16:$K$55,$B66,'(①本体)入力画面'!$F$16:$F$55,"今回請求")</f>
        <v>0</v>
      </c>
      <c r="F66" s="248">
        <f>SUMIFS('(①本体)入力画面'!$BB$16:$BB$55,'(①本体)入力画面'!$E$16:$E$55,"実績",'(①本体)入力画面'!$K$16:$K$55,$B66,'(①本体)入力画面'!$F$16:$F$55,"今回請求")</f>
        <v>0</v>
      </c>
      <c r="G66" s="281">
        <f>SUMIFS('(①本体)入力画面'!$BC$16:$BC$55,'(①本体)入力画面'!$E$16:$E$55,"実績",'(①本体)入力画面'!$K$16:$K$55,$B66,'(①本体)入力画面'!$F$16:$F$55,"今回請求")</f>
        <v>0</v>
      </c>
      <c r="H66" s="246">
        <f>COUNTIFS('(①本体)入力画面'!$E$16:$E$55,"実績",'(①本体)入力画面'!$K$16:$K$55,$B66,'(①本体)入力画面'!BI$16:BI$55,1,'(①本体)入力画面'!$F$16:$F$55,"今回請求")</f>
        <v>0</v>
      </c>
      <c r="I66" s="260">
        <f>SUMIFS('(①本体)入力画面'!$BJ$16:$BJ$55,'(①本体)入力画面'!$E$16:$E$55,"実績",'(①本体)入力画面'!$K$16:$K$55,$B66,'(①本体)入力画面'!$F$16:$F$55,"今回請求")</f>
        <v>0</v>
      </c>
      <c r="J66" s="248">
        <f>SUMIFS('(①本体)入力画面'!$BK$16:$BK$55,'(①本体)入力画面'!$E$16:$E$55,"実績",'(①本体)入力画面'!$K$16:$K$55,$B66,'(①本体)入力画面'!$F$16:$F$55,"今回請求")</f>
        <v>0</v>
      </c>
      <c r="K66" s="281">
        <f>SUMIFS('(①本体)入力画面'!$BL$16:$BL$55,'(①本体)入力画面'!$E$16:$E$55,"実績",'(①本体)入力画面'!$K$16:$K$55,$B66,'(①本体)入力画面'!$F$16:$F$55,"今回請求")</f>
        <v>0</v>
      </c>
      <c r="L66" s="281">
        <f>COUNTIFS('(①本体)入力画面'!$E$16:$E$55,"実績",'(①本体)入力画面'!$K$16:$K$55,$B66,'(①本体)入力画面'!BR$16:BR$55,1,'(①本体)入力画面'!$F$16:$F$55,"今回請求")</f>
        <v>0</v>
      </c>
      <c r="M66" s="247">
        <f>SUMIFS('(①本体)入力画面'!$BS$16:$BS$55,'(①本体)入力画面'!$E$16:$E$55,"実績",'(①本体)入力画面'!$K$16:$K$55,$B66,'(①本体)入力画面'!$F$16:$F$55,"今回請求")</f>
        <v>0</v>
      </c>
      <c r="N66" s="281">
        <f>SUMIFS('(①本体)入力画面'!$BT$16:$BT$55,'(①本体)入力画面'!$E$16:$E$55,"実績",'(①本体)入力画面'!$K$16:$K$55,$B66,'(①本体)入力画面'!$F$16:$F$55,"今回請求")</f>
        <v>0</v>
      </c>
      <c r="O66" s="281">
        <f>SUMIFS('(①本体)入力画面'!$BU$16:$BU$55,'(①本体)入力画面'!$E$16:$E$55,"実績",'(①本体)入力画面'!$K$16:$K$55,$B66,'(①本体)入力画面'!$F$16:$F$55,"今回請求")</f>
        <v>0</v>
      </c>
      <c r="P66" s="246">
        <f>COUNTIFS('(①本体)入力画面'!$E$16:$E$55,"実績",'(①本体)入力画面'!$K$16:$K$55,$B66,'(①本体)入力画面'!CA$16:CA$55,1,'(①本体)入力画面'!$F$16:$F$55,"今回請求")</f>
        <v>0</v>
      </c>
      <c r="Q66" s="260">
        <f>SUMIFS('(①本体)入力画面'!$CB$16:$CB$55,'(①本体)入力画面'!$E$16:$E$55,"実績",'(①本体)入力画面'!$K$16:$K$55,$B66,'(①本体)入力画面'!$F$16:$F$55,"今回請求")</f>
        <v>0</v>
      </c>
      <c r="R66" s="281">
        <f>SUMIFS('(①本体)入力画面'!$CC$16:$CC$55,'(①本体)入力画面'!$E$16:$E$55,"実績",'(①本体)入力画面'!$K$16:$K$55,$B66,'(①本体)入力画面'!$F$16:$F$55,"今回請求")</f>
        <v>0</v>
      </c>
      <c r="S66" s="281">
        <f>SUMIFS('(①本体)入力画面'!$CD$16:$CD$55,'(①本体)入力画面'!$E$16:$E$55,"実績",'(①本体)入力画面'!$K$16:$K$55,$B66,'(①本体)入力画面'!$F$16:$F$55,"今回請求")</f>
        <v>0</v>
      </c>
      <c r="T66" s="281">
        <f t="shared" si="6"/>
        <v>0</v>
      </c>
      <c r="U66" s="247">
        <f t="shared" si="6"/>
        <v>0</v>
      </c>
      <c r="V66" s="249">
        <f t="shared" si="6"/>
        <v>0</v>
      </c>
      <c r="W66" s="248">
        <f t="shared" si="6"/>
        <v>0</v>
      </c>
    </row>
    <row r="67" spans="1:38" ht="24.65" customHeight="1">
      <c r="A67" s="250">
        <v>10</v>
      </c>
      <c r="B67" s="900" t="s">
        <v>79</v>
      </c>
      <c r="C67" s="901"/>
      <c r="D67" s="281">
        <f>COUNTIFS('(①本体)入力画面'!$E$16:$E$55,"実績",'(①本体)入力画面'!$K$16:$K$55,$B67,'(①本体)入力画面'!AZ$16:AZ$55,1,'(①本体)入力画面'!$F$16:$F$55,"今回請求")</f>
        <v>0</v>
      </c>
      <c r="E67" s="247">
        <f>SUMIFS('(①本体)入力画面'!$BA$16:$BA$55,'(①本体)入力画面'!$E$16:$E$55,"実績",'(①本体)入力画面'!$K$16:$K$55,$B67,'(①本体)入力画面'!$F$16:$F$55,"今回請求")</f>
        <v>0</v>
      </c>
      <c r="F67" s="248">
        <f>SUMIFS('(①本体)入力画面'!$BB$16:$BB$55,'(①本体)入力画面'!$E$16:$E$55,"実績",'(①本体)入力画面'!$K$16:$K$55,$B67,'(①本体)入力画面'!$F$16:$F$55,"今回請求")</f>
        <v>0</v>
      </c>
      <c r="G67" s="281">
        <f>SUMIFS('(①本体)入力画面'!$BC$16:$BC$55,'(①本体)入力画面'!$E$16:$E$55,"実績",'(①本体)入力画面'!$K$16:$K$55,$B67,'(①本体)入力画面'!$F$16:$F$55,"今回請求")</f>
        <v>0</v>
      </c>
      <c r="H67" s="246">
        <f>COUNTIFS('(①本体)入力画面'!$E$16:$E$55,"実績",'(①本体)入力画面'!$K$16:$K$55,$B67,'(①本体)入力画面'!BI$16:BI$55,1,'(①本体)入力画面'!$F$16:$F$55,"今回請求")</f>
        <v>0</v>
      </c>
      <c r="I67" s="260">
        <f>SUMIFS('(①本体)入力画面'!$BJ$16:$BJ$55,'(①本体)入力画面'!$E$16:$E$55,"実績",'(①本体)入力画面'!$K$16:$K$55,$B67,'(①本体)入力画面'!$F$16:$F$55,"今回請求")</f>
        <v>0</v>
      </c>
      <c r="J67" s="248">
        <f>SUMIFS('(①本体)入力画面'!$BK$16:$BK$55,'(①本体)入力画面'!$E$16:$E$55,"実績",'(①本体)入力画面'!$K$16:$K$55,$B67,'(①本体)入力画面'!$F$16:$F$55,"今回請求")</f>
        <v>0</v>
      </c>
      <c r="K67" s="281">
        <f>SUMIFS('(①本体)入力画面'!$BL$16:$BL$55,'(①本体)入力画面'!$E$16:$E$55,"実績",'(①本体)入力画面'!$K$16:$K$55,$B67,'(①本体)入力画面'!$F$16:$F$55,"今回請求")</f>
        <v>0</v>
      </c>
      <c r="L67" s="281">
        <f>COUNTIFS('(①本体)入力画面'!$E$16:$E$55,"実績",'(①本体)入力画面'!$K$16:$K$55,$B67,'(①本体)入力画面'!BR$16:BR$55,1,'(①本体)入力画面'!$F$16:$F$55,"今回請求")</f>
        <v>0</v>
      </c>
      <c r="M67" s="247">
        <f>SUMIFS('(①本体)入力画面'!$BS$16:$BS$55,'(①本体)入力画面'!$E$16:$E$55,"実績",'(①本体)入力画面'!$K$16:$K$55,$B67,'(①本体)入力画面'!$F$16:$F$55,"今回請求")</f>
        <v>0</v>
      </c>
      <c r="N67" s="281">
        <f>SUMIFS('(①本体)入力画面'!$BT$16:$BT$55,'(①本体)入力画面'!$E$16:$E$55,"実績",'(①本体)入力画面'!$K$16:$K$55,$B67,'(①本体)入力画面'!$F$16:$F$55,"今回請求")</f>
        <v>0</v>
      </c>
      <c r="O67" s="281">
        <f>SUMIFS('(①本体)入力画面'!$BU$16:$BU$55,'(①本体)入力画面'!$E$16:$E$55,"実績",'(①本体)入力画面'!$K$16:$K$55,$B67,'(①本体)入力画面'!$F$16:$F$55,"今回請求")</f>
        <v>0</v>
      </c>
      <c r="P67" s="246">
        <f>COUNTIFS('(①本体)入力画面'!$E$16:$E$55,"実績",'(①本体)入力画面'!$K$16:$K$55,$B67,'(①本体)入力画面'!CA$16:CA$55,1,'(①本体)入力画面'!$F$16:$F$55,"今回請求")</f>
        <v>0</v>
      </c>
      <c r="Q67" s="260">
        <f>SUMIFS('(①本体)入力画面'!$CB$16:$CB$55,'(①本体)入力画面'!$E$16:$E$55,"実績",'(①本体)入力画面'!$K$16:$K$55,$B67,'(①本体)入力画面'!$F$16:$F$55,"今回請求")</f>
        <v>0</v>
      </c>
      <c r="R67" s="281">
        <f>SUMIFS('(①本体)入力画面'!$CC$16:$CC$55,'(①本体)入力画面'!$E$16:$E$55,"実績",'(①本体)入力画面'!$K$16:$K$55,$B67,'(①本体)入力画面'!$F$16:$F$55,"今回請求")</f>
        <v>0</v>
      </c>
      <c r="S67" s="281">
        <f>SUMIFS('(①本体)入力画面'!$CD$16:$CD$55,'(①本体)入力画面'!$E$16:$E$55,"実績",'(①本体)入力画面'!$K$16:$K$55,$B67,'(①本体)入力画面'!$F$16:$F$55,"今回請求")</f>
        <v>0</v>
      </c>
      <c r="T67" s="281">
        <f t="shared" si="6"/>
        <v>0</v>
      </c>
      <c r="U67" s="247">
        <f t="shared" si="6"/>
        <v>0</v>
      </c>
      <c r="V67" s="249">
        <f t="shared" si="6"/>
        <v>0</v>
      </c>
      <c r="W67" s="248">
        <f t="shared" si="6"/>
        <v>0</v>
      </c>
    </row>
    <row r="68" spans="1:38" ht="24.65" customHeight="1">
      <c r="A68" s="245">
        <v>11</v>
      </c>
      <c r="B68" s="900" t="s">
        <v>80</v>
      </c>
      <c r="C68" s="901"/>
      <c r="D68" s="281">
        <f>COUNTIFS('(①本体)入力画面'!$E$16:$E$55,"実績",'(①本体)入力画面'!$K$16:$K$55,$B68,'(①本体)入力画面'!AZ$16:AZ$55,1,'(①本体)入力画面'!$F$16:$F$55,"今回請求")</f>
        <v>0</v>
      </c>
      <c r="E68" s="247">
        <f>SUMIFS('(①本体)入力画面'!$BA$16:$BA$55,'(①本体)入力画面'!$E$16:$E$55,"実績",'(①本体)入力画面'!$K$16:$K$55,$B68,'(①本体)入力画面'!$F$16:$F$55,"今回請求")</f>
        <v>0</v>
      </c>
      <c r="F68" s="248">
        <f>SUMIFS('(①本体)入力画面'!$BB$16:$BB$55,'(①本体)入力画面'!$E$16:$E$55,"実績",'(①本体)入力画面'!$K$16:$K$55,$B68,'(①本体)入力画面'!$F$16:$F$55,"今回請求")</f>
        <v>0</v>
      </c>
      <c r="G68" s="281">
        <f>SUMIFS('(①本体)入力画面'!$BC$16:$BC$55,'(①本体)入力画面'!$E$16:$E$55,"実績",'(①本体)入力画面'!$K$16:$K$55,$B68,'(①本体)入力画面'!$F$16:$F$55,"今回請求")</f>
        <v>0</v>
      </c>
      <c r="H68" s="246">
        <f>COUNTIFS('(①本体)入力画面'!$E$16:$E$55,"実績",'(①本体)入力画面'!$K$16:$K$55,$B68,'(①本体)入力画面'!BI$16:BI$55,1,'(①本体)入力画面'!$F$16:$F$55,"今回請求")</f>
        <v>0</v>
      </c>
      <c r="I68" s="260">
        <f>SUMIFS('(①本体)入力画面'!$BJ$16:$BJ$55,'(①本体)入力画面'!$E$16:$E$55,"実績",'(①本体)入力画面'!$K$16:$K$55,$B68,'(①本体)入力画面'!$F$16:$F$55,"今回請求")</f>
        <v>0</v>
      </c>
      <c r="J68" s="248">
        <f>SUMIFS('(①本体)入力画面'!$BK$16:$BK$55,'(①本体)入力画面'!$E$16:$E$55,"実績",'(①本体)入力画面'!$K$16:$K$55,$B68,'(①本体)入力画面'!$F$16:$F$55,"今回請求")</f>
        <v>0</v>
      </c>
      <c r="K68" s="281">
        <f>SUMIFS('(①本体)入力画面'!$BL$16:$BL$55,'(①本体)入力画面'!$E$16:$E$55,"実績",'(①本体)入力画面'!$K$16:$K$55,$B68,'(①本体)入力画面'!$F$16:$F$55,"今回請求")</f>
        <v>0</v>
      </c>
      <c r="L68" s="281">
        <f>COUNTIFS('(①本体)入力画面'!$E$16:$E$55,"実績",'(①本体)入力画面'!$K$16:$K$55,$B68,'(①本体)入力画面'!BR$16:BR$55,1,'(①本体)入力画面'!$F$16:$F$55,"今回請求")</f>
        <v>0</v>
      </c>
      <c r="M68" s="247">
        <f>SUMIFS('(①本体)入力画面'!$BS$16:$BS$55,'(①本体)入力画面'!$E$16:$E$55,"実績",'(①本体)入力画面'!$K$16:$K$55,$B68,'(①本体)入力画面'!$F$16:$F$55,"今回請求")</f>
        <v>0</v>
      </c>
      <c r="N68" s="281">
        <f>SUMIFS('(①本体)入力画面'!$BT$16:$BT$55,'(①本体)入力画面'!$E$16:$E$55,"実績",'(①本体)入力画面'!$K$16:$K$55,$B68,'(①本体)入力画面'!$F$16:$F$55,"今回請求")</f>
        <v>0</v>
      </c>
      <c r="O68" s="281">
        <f>SUMIFS('(①本体)入力画面'!$BU$16:$BU$55,'(①本体)入力画面'!$E$16:$E$55,"実績",'(①本体)入力画面'!$K$16:$K$55,$B68,'(①本体)入力画面'!$F$16:$F$55,"今回請求")</f>
        <v>0</v>
      </c>
      <c r="P68" s="246">
        <f>COUNTIFS('(①本体)入力画面'!$E$16:$E$55,"実績",'(①本体)入力画面'!$K$16:$K$55,$B68,'(①本体)入力画面'!CA$16:CA$55,1,'(①本体)入力画面'!$F$16:$F$55,"今回請求")</f>
        <v>0</v>
      </c>
      <c r="Q68" s="260">
        <f>SUMIFS('(①本体)入力画面'!$CB$16:$CB$55,'(①本体)入力画面'!$E$16:$E$55,"実績",'(①本体)入力画面'!$K$16:$K$55,$B68,'(①本体)入力画面'!$F$16:$F$55,"今回請求")</f>
        <v>0</v>
      </c>
      <c r="R68" s="281">
        <f>SUMIFS('(①本体)入力画面'!$CC$16:$CC$55,'(①本体)入力画面'!$E$16:$E$55,"実績",'(①本体)入力画面'!$K$16:$K$55,$B68,'(①本体)入力画面'!$F$16:$F$55,"今回請求")</f>
        <v>0</v>
      </c>
      <c r="S68" s="281">
        <f>SUMIFS('(①本体)入力画面'!$CD$16:$CD$55,'(①本体)入力画面'!$E$16:$E$55,"実績",'(①本体)入力画面'!$K$16:$K$55,$B68,'(①本体)入力画面'!$F$16:$F$55,"今回請求")</f>
        <v>0</v>
      </c>
      <c r="T68" s="281">
        <f t="shared" si="6"/>
        <v>0</v>
      </c>
      <c r="U68" s="247">
        <f t="shared" si="6"/>
        <v>0</v>
      </c>
      <c r="V68" s="249">
        <f t="shared" si="6"/>
        <v>0</v>
      </c>
      <c r="W68" s="248">
        <f t="shared" si="6"/>
        <v>0</v>
      </c>
    </row>
    <row r="69" spans="1:38" ht="24.65" customHeight="1">
      <c r="A69" s="250">
        <v>12</v>
      </c>
      <c r="B69" s="896" t="s">
        <v>81</v>
      </c>
      <c r="C69" s="897"/>
      <c r="D69" s="281">
        <f>COUNTIFS('(①本体)入力画面'!$E$16:$E$55,"実績",'(①本体)入力画面'!$K$16:$K$55,$B69,'(①本体)入力画面'!AZ$16:AZ$55,1,'(①本体)入力画面'!$F$16:$F$55,"今回請求")</f>
        <v>0</v>
      </c>
      <c r="E69" s="247">
        <f>SUMIFS('(①本体)入力画面'!$BA$16:$BA$55,'(①本体)入力画面'!$E$16:$E$55,"実績",'(①本体)入力画面'!$K$16:$K$55,$B69,'(①本体)入力画面'!$F$16:$F$55,"今回請求")</f>
        <v>0</v>
      </c>
      <c r="F69" s="248">
        <f>SUMIFS('(①本体)入力画面'!$BB$16:$BB$55,'(①本体)入力画面'!$E$16:$E$55,"実績",'(①本体)入力画面'!$K$16:$K$55,$B69,'(①本体)入力画面'!$F$16:$F$55,"今回請求")</f>
        <v>0</v>
      </c>
      <c r="G69" s="281">
        <f>SUMIFS('(①本体)入力画面'!$BC$16:$BC$55,'(①本体)入力画面'!$E$16:$E$55,"実績",'(①本体)入力画面'!$K$16:$K$55,$B69,'(①本体)入力画面'!$F$16:$F$55,"今回請求")</f>
        <v>0</v>
      </c>
      <c r="H69" s="246">
        <f>COUNTIFS('(①本体)入力画面'!$E$16:$E$55,"実績",'(①本体)入力画面'!$K$16:$K$55,$B69,'(①本体)入力画面'!BI$16:BI$55,1,'(①本体)入力画面'!$F$16:$F$55,"今回請求")</f>
        <v>0</v>
      </c>
      <c r="I69" s="260">
        <f>SUMIFS('(①本体)入力画面'!$BJ$16:$BJ$55,'(①本体)入力画面'!$E$16:$E$55,"実績",'(①本体)入力画面'!$K$16:$K$55,$B69,'(①本体)入力画面'!$F$16:$F$55,"今回請求")</f>
        <v>0</v>
      </c>
      <c r="J69" s="248">
        <f>SUMIFS('(①本体)入力画面'!$BK$16:$BK$55,'(①本体)入力画面'!$E$16:$E$55,"実績",'(①本体)入力画面'!$K$16:$K$55,$B69,'(①本体)入力画面'!$F$16:$F$55,"今回請求")</f>
        <v>0</v>
      </c>
      <c r="K69" s="281">
        <f>SUMIFS('(①本体)入力画面'!$BL$16:$BL$55,'(①本体)入力画面'!$E$16:$E$55,"実績",'(①本体)入力画面'!$K$16:$K$55,$B69,'(①本体)入力画面'!$F$16:$F$55,"今回請求")</f>
        <v>0</v>
      </c>
      <c r="L69" s="281">
        <f>COUNTIFS('(①本体)入力画面'!$E$16:$E$55,"実績",'(①本体)入力画面'!$K$16:$K$55,$B69,'(①本体)入力画面'!BR$16:BR$55,1,'(①本体)入力画面'!$F$16:$F$55,"今回請求")</f>
        <v>0</v>
      </c>
      <c r="M69" s="247">
        <f>SUMIFS('(①本体)入力画面'!$BS$16:$BS$55,'(①本体)入力画面'!$E$16:$E$55,"実績",'(①本体)入力画面'!$K$16:$K$55,$B69,'(①本体)入力画面'!$F$16:$F$55,"今回請求")</f>
        <v>0</v>
      </c>
      <c r="N69" s="281">
        <f>SUMIFS('(①本体)入力画面'!$BT$16:$BT$55,'(①本体)入力画面'!$E$16:$E$55,"実績",'(①本体)入力画面'!$K$16:$K$55,$B69,'(①本体)入力画面'!$F$16:$F$55,"今回請求")</f>
        <v>0</v>
      </c>
      <c r="O69" s="281">
        <f>SUMIFS('(①本体)入力画面'!$BU$16:$BU$55,'(①本体)入力画面'!$E$16:$E$55,"実績",'(①本体)入力画面'!$K$16:$K$55,$B69,'(①本体)入力画面'!$F$16:$F$55,"今回請求")</f>
        <v>0</v>
      </c>
      <c r="P69" s="246">
        <f>COUNTIFS('(①本体)入力画面'!$E$16:$E$55,"実績",'(①本体)入力画面'!$K$16:$K$55,$B69,'(①本体)入力画面'!CA$16:CA$55,1,'(①本体)入力画面'!$F$16:$F$55,"今回請求")</f>
        <v>0</v>
      </c>
      <c r="Q69" s="260">
        <f>SUMIFS('(①本体)入力画面'!$CB$16:$CB$55,'(①本体)入力画面'!$E$16:$E$55,"実績",'(①本体)入力画面'!$K$16:$K$55,$B69,'(①本体)入力画面'!$F$16:$F$55,"今回請求")</f>
        <v>0</v>
      </c>
      <c r="R69" s="281">
        <f>SUMIFS('(①本体)入力画面'!$CC$16:$CC$55,'(①本体)入力画面'!$E$16:$E$55,"実績",'(①本体)入力画面'!$K$16:$K$55,$B69,'(①本体)入力画面'!$F$16:$F$55,"今回請求")</f>
        <v>0</v>
      </c>
      <c r="S69" s="281">
        <f>SUMIFS('(①本体)入力画面'!$CD$16:$CD$55,'(①本体)入力画面'!$E$16:$E$55,"実績",'(①本体)入力画面'!$K$16:$K$55,$B69,'(①本体)入力画面'!$F$16:$F$55,"今回請求")</f>
        <v>0</v>
      </c>
      <c r="T69" s="281">
        <f t="shared" si="6"/>
        <v>0</v>
      </c>
      <c r="U69" s="247">
        <f t="shared" si="6"/>
        <v>0</v>
      </c>
      <c r="V69" s="249">
        <f t="shared" si="6"/>
        <v>0</v>
      </c>
      <c r="W69" s="248">
        <f t="shared" si="6"/>
        <v>0</v>
      </c>
    </row>
    <row r="70" spans="1:38" ht="24.65" customHeight="1">
      <c r="A70" s="252">
        <v>13</v>
      </c>
      <c r="B70" s="896" t="s">
        <v>82</v>
      </c>
      <c r="C70" s="897"/>
      <c r="D70" s="281">
        <f>COUNTIFS('(①本体)入力画面'!$E$16:$E$55,"実績",'(①本体)入力画面'!$K$16:$K$55,$B70,'(①本体)入力画面'!AZ$16:AZ$55,1,'(①本体)入力画面'!$F$16:$F$55,"今回請求")</f>
        <v>0</v>
      </c>
      <c r="E70" s="247">
        <f>SUMIFS('(①本体)入力画面'!$BA$16:$BA$55,'(①本体)入力画面'!$E$16:$E$55,"実績",'(①本体)入力画面'!$K$16:$K$55,$B70,'(①本体)入力画面'!$F$16:$F$55,"今回請求")</f>
        <v>0</v>
      </c>
      <c r="F70" s="248">
        <f>SUMIFS('(①本体)入力画面'!$BB$16:$BB$55,'(①本体)入力画面'!$E$16:$E$55,"実績",'(①本体)入力画面'!$K$16:$K$55,$B70,'(①本体)入力画面'!$F$16:$F$55,"今回請求")</f>
        <v>0</v>
      </c>
      <c r="G70" s="281">
        <f>SUMIFS('(①本体)入力画面'!$BC$16:$BC$55,'(①本体)入力画面'!$E$16:$E$55,"実績",'(①本体)入力画面'!$K$16:$K$55,$B70,'(①本体)入力画面'!$F$16:$F$55,"今回請求")</f>
        <v>0</v>
      </c>
      <c r="H70" s="246">
        <f>COUNTIFS('(①本体)入力画面'!$E$16:$E$55,"実績",'(①本体)入力画面'!$K$16:$K$55,$B70,'(①本体)入力画面'!BI$16:BI$55,1,'(①本体)入力画面'!$F$16:$F$55,"今回請求")</f>
        <v>0</v>
      </c>
      <c r="I70" s="260">
        <f>SUMIFS('(①本体)入力画面'!$BJ$16:$BJ$55,'(①本体)入力画面'!$E$16:$E$55,"実績",'(①本体)入力画面'!$K$16:$K$55,$B70,'(①本体)入力画面'!$F$16:$F$55,"今回請求")</f>
        <v>0</v>
      </c>
      <c r="J70" s="248">
        <f>SUMIFS('(①本体)入力画面'!$BK$16:$BK$55,'(①本体)入力画面'!$E$16:$E$55,"実績",'(①本体)入力画面'!$K$16:$K$55,$B70,'(①本体)入力画面'!$F$16:$F$55,"今回請求")</f>
        <v>0</v>
      </c>
      <c r="K70" s="281">
        <f>SUMIFS('(①本体)入力画面'!$BL$16:$BL$55,'(①本体)入力画面'!$E$16:$E$55,"実績",'(①本体)入力画面'!$K$16:$K$55,$B70,'(①本体)入力画面'!$F$16:$F$55,"今回請求")</f>
        <v>0</v>
      </c>
      <c r="L70" s="281">
        <f>COUNTIFS('(①本体)入力画面'!$E$16:$E$55,"実績",'(①本体)入力画面'!$K$16:$K$55,$B70,'(①本体)入力画面'!BR$16:BR$55,1,'(①本体)入力画面'!$F$16:$F$55,"今回請求")</f>
        <v>0</v>
      </c>
      <c r="M70" s="247">
        <f>SUMIFS('(①本体)入力画面'!$BS$16:$BS$55,'(①本体)入力画面'!$E$16:$E$55,"実績",'(①本体)入力画面'!$K$16:$K$55,$B70,'(①本体)入力画面'!$F$16:$F$55,"今回請求")</f>
        <v>0</v>
      </c>
      <c r="N70" s="281">
        <f>SUMIFS('(①本体)入力画面'!$BT$16:$BT$55,'(①本体)入力画面'!$E$16:$E$55,"実績",'(①本体)入力画面'!$K$16:$K$55,$B70,'(①本体)入力画面'!$F$16:$F$55,"今回請求")</f>
        <v>0</v>
      </c>
      <c r="O70" s="281">
        <f>SUMIFS('(①本体)入力画面'!$BU$16:$BU$55,'(①本体)入力画面'!$E$16:$E$55,"実績",'(①本体)入力画面'!$K$16:$K$55,$B70,'(①本体)入力画面'!$F$16:$F$55,"今回請求")</f>
        <v>0</v>
      </c>
      <c r="P70" s="246">
        <f>COUNTIFS('(①本体)入力画面'!$E$16:$E$55,"実績",'(①本体)入力画面'!$K$16:$K$55,$B70,'(①本体)入力画面'!CA$16:CA$55,1,'(①本体)入力画面'!$F$16:$F$55,"今回請求")</f>
        <v>0</v>
      </c>
      <c r="Q70" s="260">
        <f>SUMIFS('(①本体)入力画面'!$CB$16:$CB$55,'(①本体)入力画面'!$E$16:$E$55,"実績",'(①本体)入力画面'!$K$16:$K$55,$B70,'(①本体)入力画面'!$F$16:$F$55,"今回請求")</f>
        <v>0</v>
      </c>
      <c r="R70" s="281">
        <f>SUMIFS('(①本体)入力画面'!$CC$16:$CC$55,'(①本体)入力画面'!$E$16:$E$55,"実績",'(①本体)入力画面'!$K$16:$K$55,$B70,'(①本体)入力画面'!$F$16:$F$55,"今回請求")</f>
        <v>0</v>
      </c>
      <c r="S70" s="281">
        <f>SUMIFS('(①本体)入力画面'!$CD$16:$CD$55,'(①本体)入力画面'!$E$16:$E$55,"実績",'(①本体)入力画面'!$K$16:$K$55,$B70,'(①本体)入力画面'!$F$16:$F$55,"今回請求")</f>
        <v>0</v>
      </c>
      <c r="T70" s="281">
        <f t="shared" si="6"/>
        <v>0</v>
      </c>
      <c r="U70" s="247">
        <f t="shared" si="6"/>
        <v>0</v>
      </c>
      <c r="V70" s="249">
        <f t="shared" si="6"/>
        <v>0</v>
      </c>
      <c r="W70" s="248">
        <f t="shared" si="6"/>
        <v>0</v>
      </c>
    </row>
    <row r="71" spans="1:38" ht="24.65" customHeight="1">
      <c r="A71" s="252">
        <v>14</v>
      </c>
      <c r="B71" s="896" t="s">
        <v>240</v>
      </c>
      <c r="C71" s="897"/>
      <c r="D71" s="281">
        <f>COUNTIFS('(①本体)入力画面'!$E$16:$E$55,"実績",'(①本体)入力画面'!$K$16:$K$55,$B71,'(①本体)入力画面'!AZ$16:AZ$55,1,'(①本体)入力画面'!$F$16:$F$55,"今回請求")</f>
        <v>0</v>
      </c>
      <c r="E71" s="247">
        <f>SUMIFS('(①本体)入力画面'!$BA$16:$BA$55,'(①本体)入力画面'!$E$16:$E$55,"実績",'(①本体)入力画面'!$K$16:$K$55,$B71,'(①本体)入力画面'!$F$16:$F$55,"今回請求")</f>
        <v>0</v>
      </c>
      <c r="F71" s="248">
        <f>SUMIFS('(①本体)入力画面'!$BB$16:$BB$55,'(①本体)入力画面'!$E$16:$E$55,"実績",'(①本体)入力画面'!$K$16:$K$55,$B71,'(①本体)入力画面'!$F$16:$F$55,"今回請求")</f>
        <v>0</v>
      </c>
      <c r="G71" s="281">
        <f>SUMIFS('(①本体)入力画面'!$BC$16:$BC$55,'(①本体)入力画面'!$E$16:$E$55,"実績",'(①本体)入力画面'!$K$16:$K$55,$B71,'(①本体)入力画面'!$F$16:$F$55,"今回請求")</f>
        <v>0</v>
      </c>
      <c r="H71" s="246">
        <f>COUNTIFS('(①本体)入力画面'!$E$16:$E$55,"実績",'(①本体)入力画面'!$K$16:$K$55,$B71,'(①本体)入力画面'!BI$16:BI$55,1,'(①本体)入力画面'!$F$16:$F$55,"今回請求")</f>
        <v>0</v>
      </c>
      <c r="I71" s="260">
        <f>SUMIFS('(①本体)入力画面'!$BJ$16:$BJ$55,'(①本体)入力画面'!$E$16:$E$55,"実績",'(①本体)入力画面'!$K$16:$K$55,$B71,'(①本体)入力画面'!$F$16:$F$55,"今回請求")</f>
        <v>0</v>
      </c>
      <c r="J71" s="248">
        <f>SUMIFS('(①本体)入力画面'!$BK$16:$BK$55,'(①本体)入力画面'!$E$16:$E$55,"実績",'(①本体)入力画面'!$K$16:$K$55,$B71,'(①本体)入力画面'!$F$16:$F$55,"今回請求")</f>
        <v>0</v>
      </c>
      <c r="K71" s="281">
        <f>SUMIFS('(①本体)入力画面'!$BL$16:$BL$55,'(①本体)入力画面'!$E$16:$E$55,"実績",'(①本体)入力画面'!$K$16:$K$55,$B71,'(①本体)入力画面'!$F$16:$F$55,"今回請求")</f>
        <v>0</v>
      </c>
      <c r="L71" s="281">
        <f>COUNTIFS('(①本体)入力画面'!$E$16:$E$55,"実績",'(①本体)入力画面'!$K$16:$K$55,$B71,'(①本体)入力画面'!BR$16:BR$55,1,'(①本体)入力画面'!$F$16:$F$55,"今回請求")</f>
        <v>0</v>
      </c>
      <c r="M71" s="247">
        <f>SUMIFS('(①本体)入力画面'!$BS$16:$BS$55,'(①本体)入力画面'!$E$16:$E$55,"実績",'(①本体)入力画面'!$K$16:$K$55,$B71,'(①本体)入力画面'!$F$16:$F$55,"今回請求")</f>
        <v>0</v>
      </c>
      <c r="N71" s="281">
        <f>SUMIFS('(①本体)入力画面'!$BT$16:$BT$55,'(①本体)入力画面'!$E$16:$E$55,"実績",'(①本体)入力画面'!$K$16:$K$55,$B71,'(①本体)入力画面'!$F$16:$F$55,"今回請求")</f>
        <v>0</v>
      </c>
      <c r="O71" s="281">
        <f>SUMIFS('(①本体)入力画面'!$BU$16:$BU$55,'(①本体)入力画面'!$E$16:$E$55,"実績",'(①本体)入力画面'!$K$16:$K$55,$B71,'(①本体)入力画面'!$F$16:$F$55,"今回請求")</f>
        <v>0</v>
      </c>
      <c r="P71" s="246">
        <f>COUNTIFS('(①本体)入力画面'!$E$16:$E$55,"実績",'(①本体)入力画面'!$K$16:$K$55,$B71,'(①本体)入力画面'!CA$16:CA$55,1,'(①本体)入力画面'!$F$16:$F$55,"今回請求")</f>
        <v>0</v>
      </c>
      <c r="Q71" s="260">
        <f>SUMIFS('(①本体)入力画面'!$CB$16:$CB$55,'(①本体)入力画面'!$E$16:$E$55,"実績",'(①本体)入力画面'!$K$16:$K$55,$B71,'(①本体)入力画面'!$F$16:$F$55,"今回請求")</f>
        <v>0</v>
      </c>
      <c r="R71" s="281">
        <f>SUMIFS('(①本体)入力画面'!$CC$16:$CC$55,'(①本体)入力画面'!$E$16:$E$55,"実績",'(①本体)入力画面'!$K$16:$K$55,$B71,'(①本体)入力画面'!$F$16:$F$55,"今回請求")</f>
        <v>0</v>
      </c>
      <c r="S71" s="281">
        <f>SUMIFS('(①本体)入力画面'!$CD$16:$CD$55,'(①本体)入力画面'!$E$16:$E$55,"実績",'(①本体)入力画面'!$K$16:$K$55,$B71,'(①本体)入力画面'!$F$16:$F$55,"今回請求")</f>
        <v>0</v>
      </c>
      <c r="T71" s="281">
        <f t="shared" si="6"/>
        <v>0</v>
      </c>
      <c r="U71" s="247">
        <f t="shared" si="6"/>
        <v>0</v>
      </c>
      <c r="V71" s="249">
        <f t="shared" si="6"/>
        <v>0</v>
      </c>
      <c r="W71" s="248">
        <f t="shared" si="6"/>
        <v>0</v>
      </c>
    </row>
    <row r="72" spans="1:38" ht="24.65" customHeight="1">
      <c r="A72" s="252">
        <v>15</v>
      </c>
      <c r="B72" s="896" t="s">
        <v>83</v>
      </c>
      <c r="C72" s="897"/>
      <c r="D72" s="281">
        <f>COUNTIFS('(①本体)入力画面'!$E$16:$E$55,"実績",'(①本体)入力画面'!$K$16:$K$55,$B72,'(①本体)入力画面'!AZ$16:AZ$55,1,'(①本体)入力画面'!$F$16:$F$55,"今回請求")</f>
        <v>0</v>
      </c>
      <c r="E72" s="247">
        <f>SUMIFS('(①本体)入力画面'!$BA$16:$BA$55,'(①本体)入力画面'!$E$16:$E$55,"実績",'(①本体)入力画面'!$K$16:$K$55,$B72,'(①本体)入力画面'!$F$16:$F$55,"今回請求")</f>
        <v>0</v>
      </c>
      <c r="F72" s="248">
        <f>SUMIFS('(①本体)入力画面'!$BB$16:$BB$55,'(①本体)入力画面'!$E$16:$E$55,"実績",'(①本体)入力画面'!$K$16:$K$55,$B72,'(①本体)入力画面'!$F$16:$F$55,"今回請求")</f>
        <v>0</v>
      </c>
      <c r="G72" s="281">
        <f>SUMIFS('(①本体)入力画面'!$BC$16:$BC$55,'(①本体)入力画面'!$E$16:$E$55,"実績",'(①本体)入力画面'!$K$16:$K$55,$B72,'(①本体)入力画面'!$F$16:$F$55,"今回請求")</f>
        <v>0</v>
      </c>
      <c r="H72" s="246">
        <f>COUNTIFS('(①本体)入力画面'!$E$16:$E$55,"実績",'(①本体)入力画面'!$K$16:$K$55,$B72,'(①本体)入力画面'!BI$16:BI$55,1,'(①本体)入力画面'!$F$16:$F$55,"今回請求")</f>
        <v>0</v>
      </c>
      <c r="I72" s="260">
        <f>SUMIFS('(①本体)入力画面'!$BJ$16:$BJ$55,'(①本体)入力画面'!$E$16:$E$55,"実績",'(①本体)入力画面'!$K$16:$K$55,$B72,'(①本体)入力画面'!$F$16:$F$55,"今回請求")</f>
        <v>0</v>
      </c>
      <c r="J72" s="248">
        <f>SUMIFS('(①本体)入力画面'!$BK$16:$BK$55,'(①本体)入力画面'!$E$16:$E$55,"実績",'(①本体)入力画面'!$K$16:$K$55,$B72,'(①本体)入力画面'!$F$16:$F$55,"今回請求")</f>
        <v>0</v>
      </c>
      <c r="K72" s="281">
        <f>SUMIFS('(①本体)入力画面'!$BL$16:$BL$55,'(①本体)入力画面'!$E$16:$E$55,"実績",'(①本体)入力画面'!$K$16:$K$55,$B72,'(①本体)入力画面'!$F$16:$F$55,"今回請求")</f>
        <v>0</v>
      </c>
      <c r="L72" s="281">
        <f>COUNTIFS('(①本体)入力画面'!$E$16:$E$55,"実績",'(①本体)入力画面'!$K$16:$K$55,$B72,'(①本体)入力画面'!BR$16:BR$55,1,'(①本体)入力画面'!$F$16:$F$55,"今回請求")</f>
        <v>0</v>
      </c>
      <c r="M72" s="247">
        <f>SUMIFS('(①本体)入力画面'!$BS$16:$BS$55,'(①本体)入力画面'!$E$16:$E$55,"実績",'(①本体)入力画面'!$K$16:$K$55,$B72,'(①本体)入力画面'!$F$16:$F$55,"今回請求")</f>
        <v>0</v>
      </c>
      <c r="N72" s="281">
        <f>SUMIFS('(①本体)入力画面'!$BT$16:$BT$55,'(①本体)入力画面'!$E$16:$E$55,"実績",'(①本体)入力画面'!$K$16:$K$55,$B72,'(①本体)入力画面'!$F$16:$F$55,"今回請求")</f>
        <v>0</v>
      </c>
      <c r="O72" s="281">
        <f>SUMIFS('(①本体)入力画面'!$BU$16:$BU$55,'(①本体)入力画面'!$E$16:$E$55,"実績",'(①本体)入力画面'!$K$16:$K$55,$B72,'(①本体)入力画面'!$F$16:$F$55,"今回請求")</f>
        <v>0</v>
      </c>
      <c r="P72" s="246">
        <f>COUNTIFS('(①本体)入力画面'!$E$16:$E$55,"実績",'(①本体)入力画面'!$K$16:$K$55,$B72,'(①本体)入力画面'!CA$16:CA$55,1,'(①本体)入力画面'!$F$16:$F$55,"今回請求")</f>
        <v>0</v>
      </c>
      <c r="Q72" s="260">
        <f>SUMIFS('(①本体)入力画面'!$CB$16:$CB$55,'(①本体)入力画面'!$E$16:$E$55,"実績",'(①本体)入力画面'!$K$16:$K$55,$B72,'(①本体)入力画面'!$F$16:$F$55,"今回請求")</f>
        <v>0</v>
      </c>
      <c r="R72" s="281">
        <f>SUMIFS('(①本体)入力画面'!$CC$16:$CC$55,'(①本体)入力画面'!$E$16:$E$55,"実績",'(①本体)入力画面'!$K$16:$K$55,$B72,'(①本体)入力画面'!$F$16:$F$55,"今回請求")</f>
        <v>0</v>
      </c>
      <c r="S72" s="281">
        <f>SUMIFS('(①本体)入力画面'!$CD$16:$CD$55,'(①本体)入力画面'!$E$16:$E$55,"実績",'(①本体)入力画面'!$K$16:$K$55,$B72,'(①本体)入力画面'!$F$16:$F$55,"今回請求")</f>
        <v>0</v>
      </c>
      <c r="T72" s="281">
        <f t="shared" si="6"/>
        <v>0</v>
      </c>
      <c r="U72" s="247">
        <f t="shared" si="6"/>
        <v>0</v>
      </c>
      <c r="V72" s="249">
        <f t="shared" si="6"/>
        <v>0</v>
      </c>
      <c r="W72" s="248">
        <f t="shared" si="6"/>
        <v>0</v>
      </c>
    </row>
    <row r="73" spans="1:38" ht="24.65" customHeight="1">
      <c r="A73" s="252">
        <v>16</v>
      </c>
      <c r="B73" s="900" t="s">
        <v>84</v>
      </c>
      <c r="C73" s="901"/>
      <c r="D73" s="281">
        <f>COUNTIFS('(①本体)入力画面'!$E$16:$E$55,"実績",'(①本体)入力画面'!$K$16:$K$55,$B73,'(①本体)入力画面'!AZ$16:AZ$55,1,'(①本体)入力画面'!$F$16:$F$55,"今回請求")</f>
        <v>0</v>
      </c>
      <c r="E73" s="247">
        <f>SUMIFS('(①本体)入力画面'!$BA$16:$BA$55,'(①本体)入力画面'!$E$16:$E$55,"実績",'(①本体)入力画面'!$K$16:$K$55,$B73,'(①本体)入力画面'!$F$16:$F$55,"今回請求")</f>
        <v>0</v>
      </c>
      <c r="F73" s="248">
        <f>SUMIFS('(①本体)入力画面'!$BB$16:$BB$55,'(①本体)入力画面'!$E$16:$E$55,"実績",'(①本体)入力画面'!$K$16:$K$55,$B73,'(①本体)入力画面'!$F$16:$F$55,"今回請求")</f>
        <v>0</v>
      </c>
      <c r="G73" s="281">
        <f>SUMIFS('(①本体)入力画面'!$BC$16:$BC$55,'(①本体)入力画面'!$E$16:$E$55,"実績",'(①本体)入力画面'!$K$16:$K$55,$B73,'(①本体)入力画面'!$F$16:$F$55,"今回請求")</f>
        <v>0</v>
      </c>
      <c r="H73" s="246">
        <f>COUNTIFS('(①本体)入力画面'!$E$16:$E$55,"実績",'(①本体)入力画面'!$K$16:$K$55,$B73,'(①本体)入力画面'!BI$16:BI$55,1,'(①本体)入力画面'!$F$16:$F$55,"今回請求")</f>
        <v>0</v>
      </c>
      <c r="I73" s="260">
        <f>SUMIFS('(①本体)入力画面'!$BJ$16:$BJ$55,'(①本体)入力画面'!$E$16:$E$55,"実績",'(①本体)入力画面'!$K$16:$K$55,$B73,'(①本体)入力画面'!$F$16:$F$55,"今回請求")</f>
        <v>0</v>
      </c>
      <c r="J73" s="248">
        <f>SUMIFS('(①本体)入力画面'!$BK$16:$BK$55,'(①本体)入力画面'!$E$16:$E$55,"実績",'(①本体)入力画面'!$K$16:$K$55,$B73,'(①本体)入力画面'!$F$16:$F$55,"今回請求")</f>
        <v>0</v>
      </c>
      <c r="K73" s="281">
        <f>SUMIFS('(①本体)入力画面'!$BL$16:$BL$55,'(①本体)入力画面'!$E$16:$E$55,"実績",'(①本体)入力画面'!$K$16:$K$55,$B73,'(①本体)入力画面'!$F$16:$F$55,"今回請求")</f>
        <v>0</v>
      </c>
      <c r="L73" s="281">
        <f>COUNTIFS('(①本体)入力画面'!$E$16:$E$55,"実績",'(①本体)入力画面'!$K$16:$K$55,$B73,'(①本体)入力画面'!BR$16:BR$55,1,'(①本体)入力画面'!$F$16:$F$55,"今回請求")</f>
        <v>0</v>
      </c>
      <c r="M73" s="247">
        <f>SUMIFS('(①本体)入力画面'!$BS$16:$BS$55,'(①本体)入力画面'!$E$16:$E$55,"実績",'(①本体)入力画面'!$K$16:$K$55,$B73,'(①本体)入力画面'!$F$16:$F$55,"今回請求")</f>
        <v>0</v>
      </c>
      <c r="N73" s="281">
        <f>SUMIFS('(①本体)入力画面'!$BT$16:$BT$55,'(①本体)入力画面'!$E$16:$E$55,"実績",'(①本体)入力画面'!$K$16:$K$55,$B73,'(①本体)入力画面'!$F$16:$F$55,"今回請求")</f>
        <v>0</v>
      </c>
      <c r="O73" s="281">
        <f>SUMIFS('(①本体)入力画面'!$BU$16:$BU$55,'(①本体)入力画面'!$E$16:$E$55,"実績",'(①本体)入力画面'!$K$16:$K$55,$B73,'(①本体)入力画面'!$F$16:$F$55,"今回請求")</f>
        <v>0</v>
      </c>
      <c r="P73" s="246">
        <f>COUNTIFS('(①本体)入力画面'!$E$16:$E$55,"実績",'(①本体)入力画面'!$K$16:$K$55,$B73,'(①本体)入力画面'!CA$16:CA$55,1,'(①本体)入力画面'!$F$16:$F$55,"今回請求")</f>
        <v>0</v>
      </c>
      <c r="Q73" s="260">
        <f>SUMIFS('(①本体)入力画面'!$CB$16:$CB$55,'(①本体)入力画面'!$E$16:$E$55,"実績",'(①本体)入力画面'!$K$16:$K$55,$B73,'(①本体)入力画面'!$F$16:$F$55,"今回請求")</f>
        <v>0</v>
      </c>
      <c r="R73" s="281">
        <f>SUMIFS('(①本体)入力画面'!$CC$16:$CC$55,'(①本体)入力画面'!$E$16:$E$55,"実績",'(①本体)入力画面'!$K$16:$K$55,$B73,'(①本体)入力画面'!$F$16:$F$55,"今回請求")</f>
        <v>0</v>
      </c>
      <c r="S73" s="281">
        <f>SUMIFS('(①本体)入力画面'!$CD$16:$CD$55,'(①本体)入力画面'!$E$16:$E$55,"実績",'(①本体)入力画面'!$K$16:$K$55,$B73,'(①本体)入力画面'!$F$16:$F$55,"今回請求")</f>
        <v>0</v>
      </c>
      <c r="T73" s="281">
        <f t="shared" si="6"/>
        <v>0</v>
      </c>
      <c r="U73" s="247">
        <f t="shared" si="6"/>
        <v>0</v>
      </c>
      <c r="V73" s="249">
        <f t="shared" si="6"/>
        <v>0</v>
      </c>
      <c r="W73" s="248">
        <f t="shared" si="6"/>
        <v>0</v>
      </c>
    </row>
    <row r="74" spans="1:38" ht="24.65" customHeight="1">
      <c r="A74" s="253"/>
      <c r="B74" s="898" t="s">
        <v>198</v>
      </c>
      <c r="C74" s="899"/>
      <c r="D74" s="281">
        <f>SUM(D58:D73)</f>
        <v>0</v>
      </c>
      <c r="E74" s="247">
        <f t="shared" ref="E74:W74" si="7">SUM(E58:E73)</f>
        <v>0</v>
      </c>
      <c r="F74" s="262">
        <f t="shared" si="7"/>
        <v>0</v>
      </c>
      <c r="G74" s="281">
        <f t="shared" si="7"/>
        <v>0</v>
      </c>
      <c r="H74" s="246">
        <f t="shared" si="7"/>
        <v>0</v>
      </c>
      <c r="I74" s="260">
        <f t="shared" si="7"/>
        <v>0</v>
      </c>
      <c r="J74" s="262">
        <f t="shared" si="7"/>
        <v>0</v>
      </c>
      <c r="K74" s="281">
        <f t="shared" si="7"/>
        <v>0</v>
      </c>
      <c r="L74" s="281">
        <f t="shared" si="7"/>
        <v>0</v>
      </c>
      <c r="M74" s="247">
        <f t="shared" si="7"/>
        <v>0</v>
      </c>
      <c r="N74" s="281">
        <f t="shared" si="7"/>
        <v>0</v>
      </c>
      <c r="O74" s="281">
        <f t="shared" si="7"/>
        <v>0</v>
      </c>
      <c r="P74" s="246">
        <f t="shared" si="7"/>
        <v>0</v>
      </c>
      <c r="Q74" s="260">
        <f t="shared" si="7"/>
        <v>0</v>
      </c>
      <c r="R74" s="281">
        <f t="shared" si="7"/>
        <v>0</v>
      </c>
      <c r="S74" s="281">
        <f t="shared" si="7"/>
        <v>0</v>
      </c>
      <c r="T74" s="281">
        <f t="shared" si="7"/>
        <v>0</v>
      </c>
      <c r="U74" s="247">
        <f t="shared" si="7"/>
        <v>0</v>
      </c>
      <c r="V74" s="246">
        <f t="shared" si="7"/>
        <v>0</v>
      </c>
      <c r="W74" s="248">
        <f t="shared" si="7"/>
        <v>0</v>
      </c>
      <c r="X74" s="234"/>
      <c r="Y74" s="234"/>
      <c r="Z74" s="234"/>
      <c r="AA74" s="234"/>
      <c r="AB74" s="234"/>
      <c r="AC74" s="234"/>
      <c r="AD74" s="234"/>
      <c r="AE74" s="234"/>
      <c r="AF74" s="234"/>
      <c r="AG74" s="234"/>
      <c r="AH74" s="234"/>
    </row>
    <row r="75" spans="1:38" s="254" customFormat="1" ht="24.65" customHeight="1">
      <c r="A75" s="867"/>
      <c r="B75" s="867"/>
      <c r="C75" s="867"/>
      <c r="D75" s="867"/>
      <c r="E75" s="867"/>
      <c r="F75" s="867"/>
      <c r="G75" s="867"/>
      <c r="H75" s="867"/>
      <c r="I75" s="867"/>
      <c r="J75" s="867"/>
      <c r="K75" s="867"/>
      <c r="L75" s="867"/>
      <c r="M75" s="867"/>
      <c r="N75" s="867"/>
      <c r="O75" s="867"/>
      <c r="P75" s="867"/>
      <c r="Q75" s="867"/>
      <c r="R75" s="867"/>
      <c r="S75" s="867"/>
      <c r="T75" s="867"/>
      <c r="U75" s="867"/>
      <c r="V75" s="867"/>
      <c r="W75" s="867"/>
      <c r="X75" s="867"/>
      <c r="Y75" s="867"/>
      <c r="Z75" s="867"/>
      <c r="AA75" s="867"/>
      <c r="AB75" s="867"/>
      <c r="AC75" s="867"/>
      <c r="AD75" s="867"/>
      <c r="AE75" s="261"/>
      <c r="AF75" s="261"/>
      <c r="AG75" s="261"/>
      <c r="AH75" s="261"/>
      <c r="AI75" s="261"/>
      <c r="AJ75" s="261"/>
      <c r="AK75" s="261"/>
      <c r="AL75" s="261"/>
    </row>
    <row r="76" spans="1:38" s="255" customFormat="1" ht="24.65" customHeight="1">
      <c r="A76" s="867"/>
      <c r="B76" s="867"/>
      <c r="C76" s="867"/>
      <c r="D76" s="867"/>
      <c r="E76" s="867"/>
      <c r="F76" s="867"/>
      <c r="G76" s="867"/>
      <c r="H76" s="867"/>
      <c r="I76" s="867"/>
      <c r="J76" s="867"/>
      <c r="K76" s="867"/>
      <c r="L76" s="867"/>
      <c r="M76" s="867"/>
      <c r="N76" s="867"/>
      <c r="O76" s="867"/>
      <c r="P76" s="867"/>
      <c r="Q76" s="867"/>
      <c r="R76" s="867"/>
      <c r="S76" s="234"/>
      <c r="T76" s="234"/>
      <c r="U76" s="261"/>
      <c r="V76" s="261"/>
      <c r="W76" s="261"/>
      <c r="X76" s="261"/>
      <c r="Y76" s="261"/>
      <c r="Z76" s="261"/>
      <c r="AA76" s="261"/>
      <c r="AB76" s="261"/>
      <c r="AC76" s="261"/>
      <c r="AD76" s="261"/>
      <c r="AE76" s="261"/>
      <c r="AF76" s="261"/>
      <c r="AG76" s="261"/>
      <c r="AH76" s="261"/>
      <c r="AI76" s="261"/>
      <c r="AJ76" s="261"/>
      <c r="AK76" s="261"/>
      <c r="AL76" s="261"/>
    </row>
    <row r="77" spans="1:38" s="254" customFormat="1" ht="24.65" customHeight="1">
      <c r="A77" s="867"/>
      <c r="B77" s="867"/>
      <c r="C77" s="867"/>
      <c r="D77" s="867"/>
      <c r="E77" s="867"/>
      <c r="F77" s="867"/>
      <c r="G77" s="867"/>
      <c r="H77" s="867"/>
      <c r="I77" s="867"/>
      <c r="J77" s="867"/>
      <c r="K77" s="867"/>
      <c r="L77" s="867"/>
      <c r="M77" s="867"/>
      <c r="N77" s="867"/>
      <c r="O77" s="867"/>
      <c r="P77" s="867"/>
      <c r="Q77" s="867"/>
      <c r="R77" s="867"/>
      <c r="S77" s="867"/>
      <c r="T77" s="867"/>
      <c r="U77" s="867"/>
      <c r="V77" s="867"/>
      <c r="W77" s="867"/>
      <c r="X77" s="867"/>
      <c r="Y77" s="867"/>
      <c r="Z77" s="867"/>
      <c r="AA77" s="867"/>
      <c r="AB77" s="867"/>
      <c r="AC77" s="867"/>
      <c r="AD77" s="867"/>
      <c r="AE77" s="867"/>
      <c r="AF77" s="867"/>
      <c r="AG77" s="867"/>
      <c r="AH77" s="867"/>
      <c r="AI77" s="867"/>
      <c r="AJ77" s="867"/>
      <c r="AK77" s="867"/>
      <c r="AL77" s="867"/>
    </row>
    <row r="78" spans="1:38" ht="24.65" customHeight="1">
      <c r="A78" s="254"/>
      <c r="B78" s="254"/>
      <c r="C78" s="254"/>
      <c r="D78" s="254"/>
      <c r="E78" s="254"/>
      <c r="F78" s="254"/>
      <c r="G78" s="254"/>
      <c r="H78" s="254"/>
      <c r="I78" s="254"/>
      <c r="J78" s="254"/>
      <c r="K78" s="254"/>
      <c r="L78" s="254"/>
      <c r="M78" s="254"/>
      <c r="AC78" s="256"/>
    </row>
    <row r="79" spans="1:38" ht="24.65" customHeight="1">
      <c r="D79" s="261" t="s">
        <v>241</v>
      </c>
      <c r="S79" s="261" t="s">
        <v>242</v>
      </c>
      <c r="AC79" s="256"/>
    </row>
    <row r="80" spans="1:38" ht="24.65" customHeight="1">
      <c r="A80" s="838" t="s">
        <v>228</v>
      </c>
      <c r="B80" s="852"/>
      <c r="C80" s="836"/>
      <c r="D80" s="882" t="s">
        <v>243</v>
      </c>
      <c r="E80" s="857"/>
      <c r="F80" s="857"/>
      <c r="G80" s="857"/>
      <c r="H80" s="882" t="s">
        <v>252</v>
      </c>
      <c r="I80" s="883"/>
      <c r="J80" s="883"/>
      <c r="K80" s="883"/>
      <c r="L80" s="882" t="s">
        <v>253</v>
      </c>
      <c r="M80" s="883"/>
      <c r="N80" s="883"/>
      <c r="O80" s="883"/>
      <c r="P80" s="856" t="s">
        <v>244</v>
      </c>
      <c r="Q80" s="857"/>
      <c r="R80" s="857"/>
      <c r="S80" s="858"/>
      <c r="T80" s="280"/>
    </row>
    <row r="81" spans="1:19" ht="24.65" customHeight="1">
      <c r="A81" s="853"/>
      <c r="B81" s="854"/>
      <c r="C81" s="906"/>
      <c r="D81" s="907" t="s">
        <v>266</v>
      </c>
      <c r="E81" s="909" t="s">
        <v>265</v>
      </c>
      <c r="F81" s="844" t="s">
        <v>195</v>
      </c>
      <c r="G81" s="914" t="s">
        <v>196</v>
      </c>
      <c r="H81" s="911" t="s">
        <v>266</v>
      </c>
      <c r="I81" s="836" t="s">
        <v>265</v>
      </c>
      <c r="J81" s="844" t="s">
        <v>195</v>
      </c>
      <c r="K81" s="914" t="s">
        <v>196</v>
      </c>
      <c r="L81" s="907" t="s">
        <v>266</v>
      </c>
      <c r="M81" s="909" t="s">
        <v>265</v>
      </c>
      <c r="N81" s="844" t="s">
        <v>195</v>
      </c>
      <c r="O81" s="838" t="s">
        <v>197</v>
      </c>
      <c r="P81" s="911" t="s">
        <v>266</v>
      </c>
      <c r="Q81" s="836" t="s">
        <v>265</v>
      </c>
      <c r="R81" s="838" t="s">
        <v>195</v>
      </c>
      <c r="S81" s="844" t="s">
        <v>196</v>
      </c>
    </row>
    <row r="82" spans="1:19" ht="24.65" customHeight="1">
      <c r="A82" s="839"/>
      <c r="B82" s="855"/>
      <c r="C82" s="837"/>
      <c r="D82" s="908"/>
      <c r="E82" s="910"/>
      <c r="F82" s="845"/>
      <c r="G82" s="839"/>
      <c r="H82" s="912"/>
      <c r="I82" s="837"/>
      <c r="J82" s="845"/>
      <c r="K82" s="929"/>
      <c r="L82" s="908"/>
      <c r="M82" s="910"/>
      <c r="N82" s="845"/>
      <c r="O82" s="839"/>
      <c r="P82" s="912"/>
      <c r="Q82" s="837"/>
      <c r="R82" s="839"/>
      <c r="S82" s="845"/>
    </row>
    <row r="83" spans="1:19" ht="24.65" customHeight="1">
      <c r="A83" s="251">
        <v>1</v>
      </c>
      <c r="B83" s="902" t="s">
        <v>234</v>
      </c>
      <c r="C83" s="903"/>
      <c r="D83" s="281">
        <f>COUNTIFS('(①本体)入力画面'!$E$16:$E$55,"実績",'(①本体)入力画面'!$K$16:$K$55,$B83,'(①本体)入力画面'!DK$16:DK$55,1,'(①本体)入力画面'!$F$16:$F$55,"今回請求")</f>
        <v>0</v>
      </c>
      <c r="E83" s="247">
        <f>SUMIFS('(①本体)入力画面'!$DL$16:$DL$55,'(①本体)入力画面'!$E$16:$E$55,"実績",'(①本体)入力画面'!$K$16:$K$55,$B83,'(①本体)入力画面'!$F$16:$F$55,"今回請求")</f>
        <v>0</v>
      </c>
      <c r="F83" s="248">
        <f>SUMIFS('(①本体)入力画面'!$DM$16:$DM$55,'(①本体)入力画面'!$E$16:$E$55,"実績",'(①本体)入力画面'!$K$16:$K$55,$B83,'(①本体)入力画面'!$F$16:$F$55,"今回請求")</f>
        <v>0</v>
      </c>
      <c r="G83" s="281">
        <f>SUMIFS('(①本体)入力画面'!$DN$16:$DN$55,'(①本体)入力画面'!$E$16:$E$55,"実績",'(①本体)入力画面'!$K$16:$K$55,$B83,'(①本体)入力画面'!$F$16:$F$55,"今回請求")</f>
        <v>0</v>
      </c>
      <c r="H83" s="246">
        <f>COUNTIFS('(①本体)入力画面'!$E$16:$E$55,"実績",'(①本体)入力画面'!$K$16:$K$55,$B83,'(①本体)入力画面'!DT$16:DT$55,1,'(①本体)入力画面'!$F$16:$F$55,"今回請求")</f>
        <v>0</v>
      </c>
      <c r="I83" s="260">
        <f>SUMIFS('(①本体)入力画面'!$DU$16:$DU$55,'(①本体)入力画面'!$E$16:$E$55,"実績",'(①本体)入力画面'!$K$16:$K$55,$B83,'(①本体)入力画面'!$F$16:$F$55,"今回請求")</f>
        <v>0</v>
      </c>
      <c r="J83" s="248">
        <f>SUMIFS('(①本体)入力画面'!$DV$16:$DV$55,'(①本体)入力画面'!$E$16:$E$55,"実績",'(①本体)入力画面'!$K$16:$K$55,$B83,'(①本体)入力画面'!$F$16:$F$55,"今回請求")</f>
        <v>0</v>
      </c>
      <c r="K83" s="281">
        <f>SUMIFS('(①本体)入力画面'!$DW$16:$DW$55,'(①本体)入力画面'!$E$16:$E$55,"実績",'(①本体)入力画面'!$K$16:$K$55,$B83,'(①本体)入力画面'!$F$16:$F$55,"今回請求")</f>
        <v>0</v>
      </c>
      <c r="L83" s="281">
        <f>COUNTIFS('(①本体)入力画面'!$E$16:$E$55,"実績",'(①本体)入力画面'!$K$16:$K$55,$B83,'(①本体)入力画面'!EC$16:EC$55,1,'(①本体)入力画面'!$F$16:$F$55,"今回請求")</f>
        <v>0</v>
      </c>
      <c r="M83" s="247">
        <f>SUMIFS('(①本体)入力画面'!$ED$16:$ED$55,'(①本体)入力画面'!$E$16:$E$55,"実績",'(①本体)入力画面'!$K$16:$K$55,$B83,'(①本体)入力画面'!$F$16:$F$55,"今回請求")</f>
        <v>0</v>
      </c>
      <c r="N83" s="257">
        <f>SUMIFS('(①本体)入力画面'!$EE$16:$EE$55,'(①本体)入力画面'!$E$16:$E$55,"実績",'(①本体)入力画面'!$K$16:$K$55,$B83,'(①本体)入力画面'!$F$16:$F$55,"今回請求")</f>
        <v>0</v>
      </c>
      <c r="O83" s="281">
        <f>SUMIFS('(①本体)入力画面'!$EF$16:$EF$55,'(①本体)入力画面'!$E$16:$E$55,"実績",'(①本体)入力画面'!$K$16:$K$55,$B83,'(①本体)入力画面'!$F$16:$F$55,"今回請求")</f>
        <v>0</v>
      </c>
      <c r="P83" s="258">
        <f t="shared" ref="P83:R98" si="8">D83+H83+L83</f>
        <v>0</v>
      </c>
      <c r="Q83" s="260">
        <f t="shared" si="8"/>
        <v>0</v>
      </c>
      <c r="R83" s="281">
        <f t="shared" si="8"/>
        <v>0</v>
      </c>
      <c r="S83" s="248">
        <f t="shared" ref="S83:S95" si="9">+G83+K83+O83</f>
        <v>0</v>
      </c>
    </row>
    <row r="84" spans="1:19" ht="24.65" customHeight="1">
      <c r="A84" s="250">
        <v>2</v>
      </c>
      <c r="B84" s="900" t="s">
        <v>235</v>
      </c>
      <c r="C84" s="901"/>
      <c r="D84" s="281">
        <f>COUNTIFS('(①本体)入力画面'!$E$16:$E$55,"実績",'(①本体)入力画面'!$K$16:$K$55,$B84,'(①本体)入力画面'!DK$16:DK$55,1,'(①本体)入力画面'!$F$16:$F$55,"今回請求")</f>
        <v>0</v>
      </c>
      <c r="E84" s="247">
        <f>SUMIFS('(①本体)入力画面'!$DL$16:$DL$55,'(①本体)入力画面'!$E$16:$E$55,"実績",'(①本体)入力画面'!$K$16:$K$55,$B84,'(①本体)入力画面'!$F$16:$F$55,"今回請求")</f>
        <v>0</v>
      </c>
      <c r="F84" s="248">
        <f>SUMIFS('(①本体)入力画面'!$DM$16:$DM$55,'(①本体)入力画面'!$E$16:$E$55,"実績",'(①本体)入力画面'!$K$16:$K$55,$B84,'(①本体)入力画面'!$F$16:$F$55,"今回請求")</f>
        <v>0</v>
      </c>
      <c r="G84" s="281">
        <f>SUMIFS('(①本体)入力画面'!$DN$16:$DN$55,'(①本体)入力画面'!$E$16:$E$55,"実績",'(①本体)入力画面'!$K$16:$K$55,$B84,'(①本体)入力画面'!$F$16:$F$55,"今回請求")</f>
        <v>0</v>
      </c>
      <c r="H84" s="246">
        <f>COUNTIFS('(①本体)入力画面'!$E$16:$E$55,"実績",'(①本体)入力画面'!$K$16:$K$55,$B84,'(①本体)入力画面'!DT$16:DT$55,1,'(①本体)入力画面'!$F$16:$F$55,"今回請求")</f>
        <v>0</v>
      </c>
      <c r="I84" s="260">
        <f>SUMIFS('(①本体)入力画面'!$DU$16:$DU$55,'(①本体)入力画面'!$E$16:$E$55,"実績",'(①本体)入力画面'!$K$16:$K$55,$B84,'(①本体)入力画面'!$F$16:$F$55,"今回請求")</f>
        <v>0</v>
      </c>
      <c r="J84" s="248">
        <f>SUMIFS('(①本体)入力画面'!$DV$16:$DV$55,'(①本体)入力画面'!$E$16:$E$55,"実績",'(①本体)入力画面'!$K$16:$K$55,$B84,'(①本体)入力画面'!$F$16:$F$55,"今回請求")</f>
        <v>0</v>
      </c>
      <c r="K84" s="281">
        <f>SUMIFS('(①本体)入力画面'!$DW$16:$DW$55,'(①本体)入力画面'!$E$16:$E$55,"実績",'(①本体)入力画面'!$K$16:$K$55,$B84,'(①本体)入力画面'!$F$16:$F$55,"今回請求")</f>
        <v>0</v>
      </c>
      <c r="L84" s="281">
        <f>COUNTIFS('(①本体)入力画面'!$E$16:$E$55,"実績",'(①本体)入力画面'!$K$16:$K$55,$B84,'(①本体)入力画面'!EC$16:EC$55,1,'(①本体)入力画面'!$F$16:$F$55,"今回請求")</f>
        <v>0</v>
      </c>
      <c r="M84" s="247">
        <f>SUMIFS('(①本体)入力画面'!$ED$16:$ED$55,'(①本体)入力画面'!$E$16:$E$55,"実績",'(①本体)入力画面'!$K$16:$K$55,$B84,'(①本体)入力画面'!$F$16:$F$55,"今回請求")</f>
        <v>0</v>
      </c>
      <c r="N84" s="257">
        <f>SUMIFS('(①本体)入力画面'!$EE$16:$EE$55,'(①本体)入力画面'!$E$16:$E$55,"実績",'(①本体)入力画面'!$K$16:$K$55,$B84,'(①本体)入力画面'!$F$16:$F$55,"今回請求")</f>
        <v>0</v>
      </c>
      <c r="O84" s="281">
        <f>SUMIFS('(①本体)入力画面'!$EF$16:$EF$55,'(①本体)入力画面'!$E$16:$E$55,"実績",'(①本体)入力画面'!$K$16:$K$55,$B84,'(①本体)入力画面'!$F$16:$F$55,"今回請求")</f>
        <v>0</v>
      </c>
      <c r="P84" s="258">
        <f t="shared" si="8"/>
        <v>0</v>
      </c>
      <c r="Q84" s="260">
        <f t="shared" si="8"/>
        <v>0</v>
      </c>
      <c r="R84" s="281">
        <f t="shared" si="8"/>
        <v>0</v>
      </c>
      <c r="S84" s="248">
        <f t="shared" si="9"/>
        <v>0</v>
      </c>
    </row>
    <row r="85" spans="1:19" ht="24.65" customHeight="1">
      <c r="A85" s="245">
        <v>3</v>
      </c>
      <c r="B85" s="900" t="s">
        <v>72</v>
      </c>
      <c r="C85" s="901"/>
      <c r="D85" s="281">
        <f>COUNTIFS('(①本体)入力画面'!$E$16:$E$55,"実績",'(①本体)入力画面'!$K$16:$K$55,$B85,'(①本体)入力画面'!DK$16:DK$55,1,'(①本体)入力画面'!$F$16:$F$55,"今回請求")</f>
        <v>0</v>
      </c>
      <c r="E85" s="247">
        <f>SUMIFS('(①本体)入力画面'!$DL$16:$DL$55,'(①本体)入力画面'!$E$16:$E$55,"実績",'(①本体)入力画面'!$K$16:$K$55,$B85,'(①本体)入力画面'!$F$16:$F$55,"今回請求")</f>
        <v>0</v>
      </c>
      <c r="F85" s="248">
        <f>SUMIFS('(①本体)入力画面'!$DM$16:$DM$55,'(①本体)入力画面'!$E$16:$E$55,"実績",'(①本体)入力画面'!$K$16:$K$55,$B85,'(①本体)入力画面'!$F$16:$F$55,"今回請求")</f>
        <v>0</v>
      </c>
      <c r="G85" s="281">
        <f>SUMIFS('(①本体)入力画面'!$DN$16:$DN$55,'(①本体)入力画面'!$E$16:$E$55,"実績",'(①本体)入力画面'!$K$16:$K$55,$B85,'(①本体)入力画面'!$F$16:$F$55,"今回請求")</f>
        <v>0</v>
      </c>
      <c r="H85" s="246">
        <f>COUNTIFS('(①本体)入力画面'!$E$16:$E$55,"実績",'(①本体)入力画面'!$K$16:$K$55,$B85,'(①本体)入力画面'!DT$16:DT$55,1,'(①本体)入力画面'!$F$16:$F$55,"今回請求")</f>
        <v>0</v>
      </c>
      <c r="I85" s="260">
        <f>SUMIFS('(①本体)入力画面'!$DU$16:$DU$55,'(①本体)入力画面'!$E$16:$E$55,"実績",'(①本体)入力画面'!$K$16:$K$55,$B85,'(①本体)入力画面'!$F$16:$F$55,"今回請求")</f>
        <v>0</v>
      </c>
      <c r="J85" s="248">
        <f>SUMIFS('(①本体)入力画面'!$DV$16:$DV$55,'(①本体)入力画面'!$E$16:$E$55,"実績",'(①本体)入力画面'!$K$16:$K$55,$B85,'(①本体)入力画面'!$F$16:$F$55,"今回請求")</f>
        <v>0</v>
      </c>
      <c r="K85" s="281">
        <f>SUMIFS('(①本体)入力画面'!$DW$16:$DW$55,'(①本体)入力画面'!$E$16:$E$55,"実績",'(①本体)入力画面'!$K$16:$K$55,$B85,'(①本体)入力画面'!$F$16:$F$55,"今回請求")</f>
        <v>0</v>
      </c>
      <c r="L85" s="281">
        <f>COUNTIFS('(①本体)入力画面'!$E$16:$E$55,"実績",'(①本体)入力画面'!$K$16:$K$55,$B85,'(①本体)入力画面'!EC$16:EC$55,1,'(①本体)入力画面'!$F$16:$F$55,"今回請求")</f>
        <v>0</v>
      </c>
      <c r="M85" s="247">
        <f>SUMIFS('(①本体)入力画面'!$ED$16:$ED$55,'(①本体)入力画面'!$E$16:$E$55,"実績",'(①本体)入力画面'!$K$16:$K$55,$B85,'(①本体)入力画面'!$F$16:$F$55,"今回請求")</f>
        <v>0</v>
      </c>
      <c r="N85" s="257">
        <f>SUMIFS('(①本体)入力画面'!$EE$16:$EE$55,'(①本体)入力画面'!$E$16:$E$55,"実績",'(①本体)入力画面'!$K$16:$K$55,$B85,'(①本体)入力画面'!$F$16:$F$55,"今回請求")</f>
        <v>0</v>
      </c>
      <c r="O85" s="281">
        <f>SUMIFS('(①本体)入力画面'!$EF$16:$EF$55,'(①本体)入力画面'!$E$16:$E$55,"実績",'(①本体)入力画面'!$K$16:$K$55,$B85,'(①本体)入力画面'!$F$16:$F$55,"今回請求")</f>
        <v>0</v>
      </c>
      <c r="P85" s="258">
        <f t="shared" si="8"/>
        <v>0</v>
      </c>
      <c r="Q85" s="260">
        <f t="shared" si="8"/>
        <v>0</v>
      </c>
      <c r="R85" s="281">
        <f t="shared" si="8"/>
        <v>0</v>
      </c>
      <c r="S85" s="248">
        <f t="shared" si="9"/>
        <v>0</v>
      </c>
    </row>
    <row r="86" spans="1:19" ht="24.65" customHeight="1">
      <c r="A86" s="250">
        <v>4</v>
      </c>
      <c r="B86" s="900" t="s">
        <v>73</v>
      </c>
      <c r="C86" s="901"/>
      <c r="D86" s="281">
        <f>COUNTIFS('(①本体)入力画面'!$E$16:$E$55,"実績",'(①本体)入力画面'!$K$16:$K$55,$B86,'(①本体)入力画面'!DK$16:DK$55,1,'(①本体)入力画面'!$F$16:$F$55,"今回請求")</f>
        <v>0</v>
      </c>
      <c r="E86" s="247">
        <f>SUMIFS('(①本体)入力画面'!$DL$16:$DL$55,'(①本体)入力画面'!$E$16:$E$55,"実績",'(①本体)入力画面'!$K$16:$K$55,$B86,'(①本体)入力画面'!$F$16:$F$55,"今回請求")</f>
        <v>0</v>
      </c>
      <c r="F86" s="248">
        <f>SUMIFS('(①本体)入力画面'!$DM$16:$DM$55,'(①本体)入力画面'!$E$16:$E$55,"実績",'(①本体)入力画面'!$K$16:$K$55,$B86,'(①本体)入力画面'!$F$16:$F$55,"今回請求")</f>
        <v>0</v>
      </c>
      <c r="G86" s="281">
        <f>SUMIFS('(①本体)入力画面'!$DN$16:$DN$55,'(①本体)入力画面'!$E$16:$E$55,"実績",'(①本体)入力画面'!$K$16:$K$55,$B86,'(①本体)入力画面'!$F$16:$F$55,"今回請求")</f>
        <v>0</v>
      </c>
      <c r="H86" s="246">
        <f>COUNTIFS('(①本体)入力画面'!$E$16:$E$55,"実績",'(①本体)入力画面'!$K$16:$K$55,$B86,'(①本体)入力画面'!DT$16:DT$55,1,'(①本体)入力画面'!$F$16:$F$55,"今回請求")</f>
        <v>0</v>
      </c>
      <c r="I86" s="260">
        <f>SUMIFS('(①本体)入力画面'!$DU$16:$DU$55,'(①本体)入力画面'!$E$16:$E$55,"実績",'(①本体)入力画面'!$K$16:$K$55,$B86,'(①本体)入力画面'!$F$16:$F$55,"今回請求")</f>
        <v>0</v>
      </c>
      <c r="J86" s="248">
        <f>SUMIFS('(①本体)入力画面'!$DV$16:$DV$55,'(①本体)入力画面'!$E$16:$E$55,"実績",'(①本体)入力画面'!$K$16:$K$55,$B86,'(①本体)入力画面'!$F$16:$F$55,"今回請求")</f>
        <v>0</v>
      </c>
      <c r="K86" s="281">
        <f>SUMIFS('(①本体)入力画面'!$DW$16:$DW$55,'(①本体)入力画面'!$E$16:$E$55,"実績",'(①本体)入力画面'!$K$16:$K$55,$B86,'(①本体)入力画面'!$F$16:$F$55,"今回請求")</f>
        <v>0</v>
      </c>
      <c r="L86" s="281">
        <f>COUNTIFS('(①本体)入力画面'!$E$16:$E$55,"実績",'(①本体)入力画面'!$K$16:$K$55,$B86,'(①本体)入力画面'!EC$16:EC$55,1,'(①本体)入力画面'!$F$16:$F$55,"今回請求")</f>
        <v>0</v>
      </c>
      <c r="M86" s="247">
        <f>SUMIFS('(①本体)入力画面'!$ED$16:$ED$55,'(①本体)入力画面'!$E$16:$E$55,"実績",'(①本体)入力画面'!$K$16:$K$55,$B86,'(①本体)入力画面'!$F$16:$F$55,"今回請求")</f>
        <v>0</v>
      </c>
      <c r="N86" s="257">
        <f>SUMIFS('(①本体)入力画面'!$EE$16:$EE$55,'(①本体)入力画面'!$E$16:$E$55,"実績",'(①本体)入力画面'!$K$16:$K$55,$B86,'(①本体)入力画面'!$F$16:$F$55,"今回請求")</f>
        <v>0</v>
      </c>
      <c r="O86" s="281">
        <f>SUMIFS('(①本体)入力画面'!$EF$16:$EF$55,'(①本体)入力画面'!$E$16:$E$55,"実績",'(①本体)入力画面'!$K$16:$K$55,$B86,'(①本体)入力画面'!$F$16:$F$55,"今回請求")</f>
        <v>0</v>
      </c>
      <c r="P86" s="258">
        <f t="shared" si="8"/>
        <v>0</v>
      </c>
      <c r="Q86" s="260">
        <f t="shared" si="8"/>
        <v>0</v>
      </c>
      <c r="R86" s="281">
        <f t="shared" si="8"/>
        <v>0</v>
      </c>
      <c r="S86" s="248">
        <f t="shared" si="9"/>
        <v>0</v>
      </c>
    </row>
    <row r="87" spans="1:19" ht="24.65" customHeight="1">
      <c r="A87" s="251">
        <v>5</v>
      </c>
      <c r="B87" s="900" t="s">
        <v>74</v>
      </c>
      <c r="C87" s="901"/>
      <c r="D87" s="281">
        <f>COUNTIFS('(①本体)入力画面'!$E$16:$E$55,"実績",'(①本体)入力画面'!$K$16:$K$55,$B87,'(①本体)入力画面'!DK$16:DK$55,1,'(①本体)入力画面'!$F$16:$F$55,"今回請求")</f>
        <v>0</v>
      </c>
      <c r="E87" s="247">
        <f>SUMIFS('(①本体)入力画面'!$DL$16:$DL$55,'(①本体)入力画面'!$E$16:$E$55,"実績",'(①本体)入力画面'!$K$16:$K$55,$B87,'(①本体)入力画面'!$F$16:$F$55,"今回請求")</f>
        <v>0</v>
      </c>
      <c r="F87" s="248">
        <f>SUMIFS('(①本体)入力画面'!$DM$16:$DM$55,'(①本体)入力画面'!$E$16:$E$55,"実績",'(①本体)入力画面'!$K$16:$K$55,$B87,'(①本体)入力画面'!$F$16:$F$55,"今回請求")</f>
        <v>0</v>
      </c>
      <c r="G87" s="281">
        <f>SUMIFS('(①本体)入力画面'!$DN$16:$DN$55,'(①本体)入力画面'!$E$16:$E$55,"実績",'(①本体)入力画面'!$K$16:$K$55,$B87,'(①本体)入力画面'!$F$16:$F$55,"今回請求")</f>
        <v>0</v>
      </c>
      <c r="H87" s="246">
        <f>COUNTIFS('(①本体)入力画面'!$E$16:$E$55,"実績",'(①本体)入力画面'!$K$16:$K$55,$B87,'(①本体)入力画面'!DT$16:DT$55,1,'(①本体)入力画面'!$F$16:$F$55,"今回請求")</f>
        <v>0</v>
      </c>
      <c r="I87" s="260">
        <f>SUMIFS('(①本体)入力画面'!$DU$16:$DU$55,'(①本体)入力画面'!$E$16:$E$55,"実績",'(①本体)入力画面'!$K$16:$K$55,$B87,'(①本体)入力画面'!$F$16:$F$55,"今回請求")</f>
        <v>0</v>
      </c>
      <c r="J87" s="248">
        <f>SUMIFS('(①本体)入力画面'!$DV$16:$DV$55,'(①本体)入力画面'!$E$16:$E$55,"実績",'(①本体)入力画面'!$K$16:$K$55,$B87,'(①本体)入力画面'!$F$16:$F$55,"今回請求")</f>
        <v>0</v>
      </c>
      <c r="K87" s="281">
        <f>SUMIFS('(①本体)入力画面'!$DW$16:$DW$55,'(①本体)入力画面'!$E$16:$E$55,"実績",'(①本体)入力画面'!$K$16:$K$55,$B87,'(①本体)入力画面'!$F$16:$F$55,"今回請求")</f>
        <v>0</v>
      </c>
      <c r="L87" s="281">
        <f>COUNTIFS('(①本体)入力画面'!$E$16:$E$55,"実績",'(①本体)入力画面'!$K$16:$K$55,$B87,'(①本体)入力画面'!EC$16:EC$55,1,'(①本体)入力画面'!$F$16:$F$55,"今回請求")</f>
        <v>0</v>
      </c>
      <c r="M87" s="247">
        <f>SUMIFS('(①本体)入力画面'!$ED$16:$ED$55,'(①本体)入力画面'!$E$16:$E$55,"実績",'(①本体)入力画面'!$K$16:$K$55,$B87,'(①本体)入力画面'!$F$16:$F$55,"今回請求")</f>
        <v>0</v>
      </c>
      <c r="N87" s="257">
        <f>SUMIFS('(①本体)入力画面'!$EE$16:$EE$55,'(①本体)入力画面'!$E$16:$E$55,"実績",'(①本体)入力画面'!$K$16:$K$55,$B87,'(①本体)入力画面'!$F$16:$F$55,"今回請求")</f>
        <v>0</v>
      </c>
      <c r="O87" s="281">
        <f>SUMIFS('(①本体)入力画面'!$EF$16:$EF$55,'(①本体)入力画面'!$E$16:$E$55,"実績",'(①本体)入力画面'!$K$16:$K$55,$B87,'(①本体)入力画面'!$F$16:$F$55,"今回請求")</f>
        <v>0</v>
      </c>
      <c r="P87" s="258">
        <f t="shared" si="8"/>
        <v>0</v>
      </c>
      <c r="Q87" s="260">
        <f t="shared" si="8"/>
        <v>0</v>
      </c>
      <c r="R87" s="281">
        <f t="shared" si="8"/>
        <v>0</v>
      </c>
      <c r="S87" s="248">
        <f t="shared" si="9"/>
        <v>0</v>
      </c>
    </row>
    <row r="88" spans="1:19" ht="24.65" customHeight="1">
      <c r="A88" s="250">
        <v>6</v>
      </c>
      <c r="B88" s="900" t="s">
        <v>75</v>
      </c>
      <c r="C88" s="901"/>
      <c r="D88" s="281">
        <f>COUNTIFS('(①本体)入力画面'!$E$16:$E$55,"実績",'(①本体)入力画面'!$K$16:$K$55,$B88,'(①本体)入力画面'!DK$16:DK$55,1,'(①本体)入力画面'!$F$16:$F$55,"今回請求")</f>
        <v>0</v>
      </c>
      <c r="E88" s="247">
        <f>SUMIFS('(①本体)入力画面'!$DL$16:$DL$55,'(①本体)入力画面'!$E$16:$E$55,"実績",'(①本体)入力画面'!$K$16:$K$55,$B88,'(①本体)入力画面'!$F$16:$F$55,"今回請求")</f>
        <v>0</v>
      </c>
      <c r="F88" s="248">
        <f>SUMIFS('(①本体)入力画面'!$DM$16:$DM$55,'(①本体)入力画面'!$E$16:$E$55,"実績",'(①本体)入力画面'!$K$16:$K$55,$B88,'(①本体)入力画面'!$F$16:$F$55,"今回請求")</f>
        <v>0</v>
      </c>
      <c r="G88" s="281">
        <f>SUMIFS('(①本体)入力画面'!$DN$16:$DN$55,'(①本体)入力画面'!$E$16:$E$55,"実績",'(①本体)入力画面'!$K$16:$K$55,$B88,'(①本体)入力画面'!$F$16:$F$55,"今回請求")</f>
        <v>0</v>
      </c>
      <c r="H88" s="246">
        <f>COUNTIFS('(①本体)入力画面'!$E$16:$E$55,"実績",'(①本体)入力画面'!$K$16:$K$55,$B88,'(①本体)入力画面'!DT$16:DT$55,1,'(①本体)入力画面'!$F$16:$F$55,"今回請求")</f>
        <v>0</v>
      </c>
      <c r="I88" s="260">
        <f>SUMIFS('(①本体)入力画面'!$DU$16:$DU$55,'(①本体)入力画面'!$E$16:$E$55,"実績",'(①本体)入力画面'!$K$16:$K$55,$B88,'(①本体)入力画面'!$F$16:$F$55,"今回請求")</f>
        <v>0</v>
      </c>
      <c r="J88" s="248">
        <f>SUMIFS('(①本体)入力画面'!$DV$16:$DV$55,'(①本体)入力画面'!$E$16:$E$55,"実績",'(①本体)入力画面'!$K$16:$K$55,$B88,'(①本体)入力画面'!$F$16:$F$55,"今回請求")</f>
        <v>0</v>
      </c>
      <c r="K88" s="281">
        <f>SUMIFS('(①本体)入力画面'!$DW$16:$DW$55,'(①本体)入力画面'!$E$16:$E$55,"実績",'(①本体)入力画面'!$K$16:$K$55,$B88,'(①本体)入力画面'!$F$16:$F$55,"今回請求")</f>
        <v>0</v>
      </c>
      <c r="L88" s="281">
        <f>COUNTIFS('(①本体)入力画面'!$E$16:$E$55,"実績",'(①本体)入力画面'!$K$16:$K$55,$B88,'(①本体)入力画面'!EC$16:EC$55,1,'(①本体)入力画面'!$F$16:$F$55,"今回請求")</f>
        <v>0</v>
      </c>
      <c r="M88" s="247">
        <f>SUMIFS('(①本体)入力画面'!$ED$16:$ED$55,'(①本体)入力画面'!$E$16:$E$55,"実績",'(①本体)入力画面'!$K$16:$K$55,$B88,'(①本体)入力画面'!$F$16:$F$55,"今回請求")</f>
        <v>0</v>
      </c>
      <c r="N88" s="257">
        <f>SUMIFS('(①本体)入力画面'!$EE$16:$EE$55,'(①本体)入力画面'!$E$16:$E$55,"実績",'(①本体)入力画面'!$K$16:$K$55,$B88,'(①本体)入力画面'!$F$16:$F$55,"今回請求")</f>
        <v>0</v>
      </c>
      <c r="O88" s="281">
        <f>SUMIFS('(①本体)入力画面'!$EF$16:$EF$55,'(①本体)入力画面'!$E$16:$E$55,"実績",'(①本体)入力画面'!$K$16:$K$55,$B88,'(①本体)入力画面'!$F$16:$F$55,"今回請求")</f>
        <v>0</v>
      </c>
      <c r="P88" s="258">
        <f t="shared" si="8"/>
        <v>0</v>
      </c>
      <c r="Q88" s="260">
        <f t="shared" si="8"/>
        <v>0</v>
      </c>
      <c r="R88" s="281">
        <f t="shared" si="8"/>
        <v>0</v>
      </c>
      <c r="S88" s="248">
        <f t="shared" si="9"/>
        <v>0</v>
      </c>
    </row>
    <row r="89" spans="1:19" ht="24.65" customHeight="1">
      <c r="A89" s="245">
        <v>7</v>
      </c>
      <c r="B89" s="900" t="s">
        <v>76</v>
      </c>
      <c r="C89" s="901"/>
      <c r="D89" s="281">
        <f>COUNTIFS('(①本体)入力画面'!$E$16:$E$55,"実績",'(①本体)入力画面'!$K$16:$K$55,$B89,'(①本体)入力画面'!DK$16:DK$55,1,'(①本体)入力画面'!$F$16:$F$55,"今回請求")</f>
        <v>0</v>
      </c>
      <c r="E89" s="247">
        <f>SUMIFS('(①本体)入力画面'!$DL$16:$DL$55,'(①本体)入力画面'!$E$16:$E$55,"実績",'(①本体)入力画面'!$K$16:$K$55,$B89,'(①本体)入力画面'!$F$16:$F$55,"今回請求")</f>
        <v>0</v>
      </c>
      <c r="F89" s="248">
        <f>SUMIFS('(①本体)入力画面'!$DM$16:$DM$55,'(①本体)入力画面'!$E$16:$E$55,"実績",'(①本体)入力画面'!$K$16:$K$55,$B89,'(①本体)入力画面'!$F$16:$F$55,"今回請求")</f>
        <v>0</v>
      </c>
      <c r="G89" s="281">
        <f>SUMIFS('(①本体)入力画面'!$DN$16:$DN$55,'(①本体)入力画面'!$E$16:$E$55,"実績",'(①本体)入力画面'!$K$16:$K$55,$B89,'(①本体)入力画面'!$F$16:$F$55,"今回請求")</f>
        <v>0</v>
      </c>
      <c r="H89" s="246">
        <f>COUNTIFS('(①本体)入力画面'!$E$16:$E$55,"実績",'(①本体)入力画面'!$K$16:$K$55,$B89,'(①本体)入力画面'!DT$16:DT$55,1,'(①本体)入力画面'!$F$16:$F$55,"今回請求")</f>
        <v>0</v>
      </c>
      <c r="I89" s="260">
        <f>SUMIFS('(①本体)入力画面'!$DU$16:$DU$55,'(①本体)入力画面'!$E$16:$E$55,"実績",'(①本体)入力画面'!$K$16:$K$55,$B89,'(①本体)入力画面'!$F$16:$F$55,"今回請求")</f>
        <v>0</v>
      </c>
      <c r="J89" s="248">
        <f>SUMIFS('(①本体)入力画面'!$DV$16:$DV$55,'(①本体)入力画面'!$E$16:$E$55,"実績",'(①本体)入力画面'!$K$16:$K$55,$B89,'(①本体)入力画面'!$F$16:$F$55,"今回請求")</f>
        <v>0</v>
      </c>
      <c r="K89" s="281">
        <f>SUMIFS('(①本体)入力画面'!$DW$16:$DW$55,'(①本体)入力画面'!$E$16:$E$55,"実績",'(①本体)入力画面'!$K$16:$K$55,$B89,'(①本体)入力画面'!$F$16:$F$55,"今回請求")</f>
        <v>0</v>
      </c>
      <c r="L89" s="281">
        <f>COUNTIFS('(①本体)入力画面'!$E$16:$E$55,"実績",'(①本体)入力画面'!$K$16:$K$55,$B89,'(①本体)入力画面'!EC$16:EC$55,1,'(①本体)入力画面'!$F$16:$F$55,"今回請求")</f>
        <v>0</v>
      </c>
      <c r="M89" s="247">
        <f>SUMIFS('(①本体)入力画面'!$ED$16:$ED$55,'(①本体)入力画面'!$E$16:$E$55,"実績",'(①本体)入力画面'!$K$16:$K$55,$B89,'(①本体)入力画面'!$F$16:$F$55,"今回請求")</f>
        <v>0</v>
      </c>
      <c r="N89" s="257">
        <f>SUMIFS('(①本体)入力画面'!$EE$16:$EE$55,'(①本体)入力画面'!$E$16:$E$55,"実績",'(①本体)入力画面'!$K$16:$K$55,$B89,'(①本体)入力画面'!$F$16:$F$55,"今回請求")</f>
        <v>0</v>
      </c>
      <c r="O89" s="281">
        <f>SUMIFS('(①本体)入力画面'!$EF$16:$EF$55,'(①本体)入力画面'!$E$16:$E$55,"実績",'(①本体)入力画面'!$K$16:$K$55,$B89,'(①本体)入力画面'!$F$16:$F$55,"今回請求")</f>
        <v>0</v>
      </c>
      <c r="P89" s="258">
        <f t="shared" si="8"/>
        <v>0</v>
      </c>
      <c r="Q89" s="260">
        <f t="shared" si="8"/>
        <v>0</v>
      </c>
      <c r="R89" s="281">
        <f t="shared" si="8"/>
        <v>0</v>
      </c>
      <c r="S89" s="248">
        <f t="shared" si="9"/>
        <v>0</v>
      </c>
    </row>
    <row r="90" spans="1:19" ht="24.65" customHeight="1">
      <c r="A90" s="250">
        <v>8</v>
      </c>
      <c r="B90" s="900" t="s">
        <v>77</v>
      </c>
      <c r="C90" s="901"/>
      <c r="D90" s="281">
        <f>COUNTIFS('(①本体)入力画面'!$E$16:$E$55,"実績",'(①本体)入力画面'!$K$16:$K$55,$B90,'(①本体)入力画面'!DK$16:DK$55,1,'(①本体)入力画面'!$F$16:$F$55,"今回請求")</f>
        <v>0</v>
      </c>
      <c r="E90" s="247">
        <f>SUMIFS('(①本体)入力画面'!$DL$16:$DL$55,'(①本体)入力画面'!$E$16:$E$55,"実績",'(①本体)入力画面'!$K$16:$K$55,$B90,'(①本体)入力画面'!$F$16:$F$55,"今回請求")</f>
        <v>0</v>
      </c>
      <c r="F90" s="248">
        <f>SUMIFS('(①本体)入力画面'!$DM$16:$DM$55,'(①本体)入力画面'!$E$16:$E$55,"実績",'(①本体)入力画面'!$K$16:$K$55,$B90,'(①本体)入力画面'!$F$16:$F$55,"今回請求")</f>
        <v>0</v>
      </c>
      <c r="G90" s="281">
        <f>SUMIFS('(①本体)入力画面'!$DN$16:$DN$55,'(①本体)入力画面'!$E$16:$E$55,"実績",'(①本体)入力画面'!$K$16:$K$55,$B90,'(①本体)入力画面'!$F$16:$F$55,"今回請求")</f>
        <v>0</v>
      </c>
      <c r="H90" s="246">
        <f>COUNTIFS('(①本体)入力画面'!$E$16:$E$55,"実績",'(①本体)入力画面'!$K$16:$K$55,$B90,'(①本体)入力画面'!DT$16:DT$55,1,'(①本体)入力画面'!$F$16:$F$55,"今回請求")</f>
        <v>0</v>
      </c>
      <c r="I90" s="260">
        <f>SUMIFS('(①本体)入力画面'!$DU$16:$DU$55,'(①本体)入力画面'!$E$16:$E$55,"実績",'(①本体)入力画面'!$K$16:$K$55,$B90,'(①本体)入力画面'!$F$16:$F$55,"今回請求")</f>
        <v>0</v>
      </c>
      <c r="J90" s="248">
        <f>SUMIFS('(①本体)入力画面'!$DV$16:$DV$55,'(①本体)入力画面'!$E$16:$E$55,"実績",'(①本体)入力画面'!$K$16:$K$55,$B90,'(①本体)入力画面'!$F$16:$F$55,"今回請求")</f>
        <v>0</v>
      </c>
      <c r="K90" s="281">
        <f>SUMIFS('(①本体)入力画面'!$DW$16:$DW$55,'(①本体)入力画面'!$E$16:$E$55,"実績",'(①本体)入力画面'!$K$16:$K$55,$B90,'(①本体)入力画面'!$F$16:$F$55,"今回請求")</f>
        <v>0</v>
      </c>
      <c r="L90" s="281">
        <f>COUNTIFS('(①本体)入力画面'!$E$16:$E$55,"実績",'(①本体)入力画面'!$K$16:$K$55,$B90,'(①本体)入力画面'!EC$16:EC$55,1,'(①本体)入力画面'!$F$16:$F$55,"今回請求")</f>
        <v>0</v>
      </c>
      <c r="M90" s="247">
        <f>SUMIFS('(①本体)入力画面'!$ED$16:$ED$55,'(①本体)入力画面'!$E$16:$E$55,"実績",'(①本体)入力画面'!$K$16:$K$55,$B90,'(①本体)入力画面'!$F$16:$F$55,"今回請求")</f>
        <v>0</v>
      </c>
      <c r="N90" s="257">
        <f>SUMIFS('(①本体)入力画面'!$EE$16:$EE$55,'(①本体)入力画面'!$E$16:$E$55,"実績",'(①本体)入力画面'!$K$16:$K$55,$B90,'(①本体)入力画面'!$F$16:$F$55,"今回請求")</f>
        <v>0</v>
      </c>
      <c r="O90" s="281">
        <f>SUMIFS('(①本体)入力画面'!$EF$16:$EF$55,'(①本体)入力画面'!$E$16:$E$55,"実績",'(①本体)入力画面'!$K$16:$K$55,$B90,'(①本体)入力画面'!$F$16:$F$55,"今回請求")</f>
        <v>0</v>
      </c>
      <c r="P90" s="258">
        <f t="shared" si="8"/>
        <v>0</v>
      </c>
      <c r="Q90" s="260">
        <f t="shared" si="8"/>
        <v>0</v>
      </c>
      <c r="R90" s="281">
        <f t="shared" si="8"/>
        <v>0</v>
      </c>
      <c r="S90" s="248">
        <f t="shared" si="9"/>
        <v>0</v>
      </c>
    </row>
    <row r="91" spans="1:19" ht="24.65" customHeight="1">
      <c r="A91" s="251">
        <v>9</v>
      </c>
      <c r="B91" s="900" t="s">
        <v>78</v>
      </c>
      <c r="C91" s="901"/>
      <c r="D91" s="281">
        <f>COUNTIFS('(①本体)入力画面'!$E$16:$E$55,"実績",'(①本体)入力画面'!$K$16:$K$55,$B91,'(①本体)入力画面'!DK$16:DK$55,1,'(①本体)入力画面'!$F$16:$F$55,"今回請求")</f>
        <v>0</v>
      </c>
      <c r="E91" s="247">
        <f>SUMIFS('(①本体)入力画面'!$DL$16:$DL$55,'(①本体)入力画面'!$E$16:$E$55,"実績",'(①本体)入力画面'!$K$16:$K$55,$B91,'(①本体)入力画面'!$F$16:$F$55,"今回請求")</f>
        <v>0</v>
      </c>
      <c r="F91" s="248">
        <f>SUMIFS('(①本体)入力画面'!$DM$16:$DM$55,'(①本体)入力画面'!$E$16:$E$55,"実績",'(①本体)入力画面'!$K$16:$K$55,$B91,'(①本体)入力画面'!$F$16:$F$55,"今回請求")</f>
        <v>0</v>
      </c>
      <c r="G91" s="281">
        <f>SUMIFS('(①本体)入力画面'!$DN$16:$DN$55,'(①本体)入力画面'!$E$16:$E$55,"実績",'(①本体)入力画面'!$K$16:$K$55,$B91,'(①本体)入力画面'!$F$16:$F$55,"今回請求")</f>
        <v>0</v>
      </c>
      <c r="H91" s="246">
        <f>COUNTIFS('(①本体)入力画面'!$E$16:$E$55,"実績",'(①本体)入力画面'!$K$16:$K$55,$B91,'(①本体)入力画面'!DT$16:DT$55,1,'(①本体)入力画面'!$F$16:$F$55,"今回請求")</f>
        <v>0</v>
      </c>
      <c r="I91" s="260">
        <f>SUMIFS('(①本体)入力画面'!$DU$16:$DU$55,'(①本体)入力画面'!$E$16:$E$55,"実績",'(①本体)入力画面'!$K$16:$K$55,$B91,'(①本体)入力画面'!$F$16:$F$55,"今回請求")</f>
        <v>0</v>
      </c>
      <c r="J91" s="248">
        <f>SUMIFS('(①本体)入力画面'!$DV$16:$DV$55,'(①本体)入力画面'!$E$16:$E$55,"実績",'(①本体)入力画面'!$K$16:$K$55,$B91,'(①本体)入力画面'!$F$16:$F$55,"今回請求")</f>
        <v>0</v>
      </c>
      <c r="K91" s="281">
        <f>SUMIFS('(①本体)入力画面'!$DW$16:$DW$55,'(①本体)入力画面'!$E$16:$E$55,"実績",'(①本体)入力画面'!$K$16:$K$55,$B91,'(①本体)入力画面'!$F$16:$F$55,"今回請求")</f>
        <v>0</v>
      </c>
      <c r="L91" s="281">
        <f>COUNTIFS('(①本体)入力画面'!$E$16:$E$55,"実績",'(①本体)入力画面'!$K$16:$K$55,$B91,'(①本体)入力画面'!EC$16:EC$55,1,'(①本体)入力画面'!$F$16:$F$55,"今回請求")</f>
        <v>0</v>
      </c>
      <c r="M91" s="247">
        <f>SUMIFS('(①本体)入力画面'!$ED$16:$ED$55,'(①本体)入力画面'!$E$16:$E$55,"実績",'(①本体)入力画面'!$K$16:$K$55,$B91,'(①本体)入力画面'!$F$16:$F$55,"今回請求")</f>
        <v>0</v>
      </c>
      <c r="N91" s="257">
        <f>SUMIFS('(①本体)入力画面'!$EE$16:$EE$55,'(①本体)入力画面'!$E$16:$E$55,"実績",'(①本体)入力画面'!$K$16:$K$55,$B91,'(①本体)入力画面'!$F$16:$F$55,"今回請求")</f>
        <v>0</v>
      </c>
      <c r="O91" s="281">
        <f>SUMIFS('(①本体)入力画面'!$EF$16:$EF$55,'(①本体)入力画面'!$E$16:$E$55,"実績",'(①本体)入力画面'!$K$16:$K$55,$B91,'(①本体)入力画面'!$F$16:$F$55,"今回請求")</f>
        <v>0</v>
      </c>
      <c r="P91" s="258">
        <f t="shared" si="8"/>
        <v>0</v>
      </c>
      <c r="Q91" s="260">
        <f t="shared" si="8"/>
        <v>0</v>
      </c>
      <c r="R91" s="281">
        <f t="shared" si="8"/>
        <v>0</v>
      </c>
      <c r="S91" s="248">
        <f t="shared" si="9"/>
        <v>0</v>
      </c>
    </row>
    <row r="92" spans="1:19" ht="24.65" customHeight="1">
      <c r="A92" s="250">
        <v>10</v>
      </c>
      <c r="B92" s="900" t="s">
        <v>79</v>
      </c>
      <c r="C92" s="901"/>
      <c r="D92" s="281">
        <f>COUNTIFS('(①本体)入力画面'!$E$16:$E$55,"実績",'(①本体)入力画面'!$K$16:$K$55,$B92,'(①本体)入力画面'!DK$16:DK$55,1,'(①本体)入力画面'!$F$16:$F$55,"今回請求")</f>
        <v>0</v>
      </c>
      <c r="E92" s="247">
        <f>SUMIFS('(①本体)入力画面'!$DL$16:$DL$55,'(①本体)入力画面'!$E$16:$E$55,"実績",'(①本体)入力画面'!$K$16:$K$55,$B92,'(①本体)入力画面'!$F$16:$F$55,"今回請求")</f>
        <v>0</v>
      </c>
      <c r="F92" s="248">
        <f>SUMIFS('(①本体)入力画面'!$DM$16:$DM$55,'(①本体)入力画面'!$E$16:$E$55,"実績",'(①本体)入力画面'!$K$16:$K$55,$B92,'(①本体)入力画面'!$F$16:$F$55,"今回請求")</f>
        <v>0</v>
      </c>
      <c r="G92" s="281">
        <f>SUMIFS('(①本体)入力画面'!$DN$16:$DN$55,'(①本体)入力画面'!$E$16:$E$55,"実績",'(①本体)入力画面'!$K$16:$K$55,$B92,'(①本体)入力画面'!$F$16:$F$55,"今回請求")</f>
        <v>0</v>
      </c>
      <c r="H92" s="246">
        <f>COUNTIFS('(①本体)入力画面'!$E$16:$E$55,"実績",'(①本体)入力画面'!$K$16:$K$55,$B92,'(①本体)入力画面'!DT$16:DT$55,1,'(①本体)入力画面'!$F$16:$F$55,"今回請求")</f>
        <v>0</v>
      </c>
      <c r="I92" s="260">
        <f>SUMIFS('(①本体)入力画面'!$DU$16:$DU$55,'(①本体)入力画面'!$E$16:$E$55,"実績",'(①本体)入力画面'!$K$16:$K$55,$B92,'(①本体)入力画面'!$F$16:$F$55,"今回請求")</f>
        <v>0</v>
      </c>
      <c r="J92" s="248">
        <f>SUMIFS('(①本体)入力画面'!$DV$16:$DV$55,'(①本体)入力画面'!$E$16:$E$55,"実績",'(①本体)入力画面'!$K$16:$K$55,$B92,'(①本体)入力画面'!$F$16:$F$55,"今回請求")</f>
        <v>0</v>
      </c>
      <c r="K92" s="281">
        <f>SUMIFS('(①本体)入力画面'!$DW$16:$DW$55,'(①本体)入力画面'!$E$16:$E$55,"実績",'(①本体)入力画面'!$K$16:$K$55,$B92,'(①本体)入力画面'!$F$16:$F$55,"今回請求")</f>
        <v>0</v>
      </c>
      <c r="L92" s="281">
        <f>COUNTIFS('(①本体)入力画面'!$E$16:$E$55,"実績",'(①本体)入力画面'!$K$16:$K$55,$B92,'(①本体)入力画面'!EC$16:EC$55,1,'(①本体)入力画面'!$F$16:$F$55,"今回請求")</f>
        <v>0</v>
      </c>
      <c r="M92" s="247">
        <f>SUMIFS('(①本体)入力画面'!$ED$16:$ED$55,'(①本体)入力画面'!$E$16:$E$55,"実績",'(①本体)入力画面'!$K$16:$K$55,$B92,'(①本体)入力画面'!$F$16:$F$55,"今回請求")</f>
        <v>0</v>
      </c>
      <c r="N92" s="257">
        <f>SUMIFS('(①本体)入力画面'!$EE$16:$EE$55,'(①本体)入力画面'!$E$16:$E$55,"実績",'(①本体)入力画面'!$K$16:$K$55,$B92,'(①本体)入力画面'!$F$16:$F$55,"今回請求")</f>
        <v>0</v>
      </c>
      <c r="O92" s="281">
        <f>SUMIFS('(①本体)入力画面'!$EF$16:$EF$55,'(①本体)入力画面'!$E$16:$E$55,"実績",'(①本体)入力画面'!$K$16:$K$55,$B92,'(①本体)入力画面'!$F$16:$F$55,"今回請求")</f>
        <v>0</v>
      </c>
      <c r="P92" s="258">
        <f t="shared" si="8"/>
        <v>0</v>
      </c>
      <c r="Q92" s="260">
        <f t="shared" si="8"/>
        <v>0</v>
      </c>
      <c r="R92" s="281">
        <f t="shared" si="8"/>
        <v>0</v>
      </c>
      <c r="S92" s="248">
        <f t="shared" si="9"/>
        <v>0</v>
      </c>
    </row>
    <row r="93" spans="1:19" ht="24.65" customHeight="1">
      <c r="A93" s="245">
        <v>11</v>
      </c>
      <c r="B93" s="900" t="s">
        <v>80</v>
      </c>
      <c r="C93" s="901"/>
      <c r="D93" s="281">
        <f>COUNTIFS('(①本体)入力画面'!$E$16:$E$55,"実績",'(①本体)入力画面'!$K$16:$K$55,$B93,'(①本体)入力画面'!DK$16:DK$55,1,'(①本体)入力画面'!$F$16:$F$55,"今回請求")</f>
        <v>0</v>
      </c>
      <c r="E93" s="247">
        <f>SUMIFS('(①本体)入力画面'!$DL$16:$DL$55,'(①本体)入力画面'!$E$16:$E$55,"実績",'(①本体)入力画面'!$K$16:$K$55,$B93,'(①本体)入力画面'!$F$16:$F$55,"今回請求")</f>
        <v>0</v>
      </c>
      <c r="F93" s="248">
        <f>SUMIFS('(①本体)入力画面'!$DM$16:$DM$55,'(①本体)入力画面'!$E$16:$E$55,"実績",'(①本体)入力画面'!$K$16:$K$55,$B93,'(①本体)入力画面'!$F$16:$F$55,"今回請求")</f>
        <v>0</v>
      </c>
      <c r="G93" s="281">
        <f>SUMIFS('(①本体)入力画面'!$DN$16:$DN$55,'(①本体)入力画面'!$E$16:$E$55,"実績",'(①本体)入力画面'!$K$16:$K$55,$B93,'(①本体)入力画面'!$F$16:$F$55,"今回請求")</f>
        <v>0</v>
      </c>
      <c r="H93" s="246">
        <f>COUNTIFS('(①本体)入力画面'!$E$16:$E$55,"実績",'(①本体)入力画面'!$K$16:$K$55,$B93,'(①本体)入力画面'!DT$16:DT$55,1,'(①本体)入力画面'!$F$16:$F$55,"今回請求")</f>
        <v>0</v>
      </c>
      <c r="I93" s="260">
        <f>SUMIFS('(①本体)入力画面'!$DU$16:$DU$55,'(①本体)入力画面'!$E$16:$E$55,"実績",'(①本体)入力画面'!$K$16:$K$55,$B93,'(①本体)入力画面'!$F$16:$F$55,"今回請求")</f>
        <v>0</v>
      </c>
      <c r="J93" s="248">
        <f>SUMIFS('(①本体)入力画面'!$DV$16:$DV$55,'(①本体)入力画面'!$E$16:$E$55,"実績",'(①本体)入力画面'!$K$16:$K$55,$B93,'(①本体)入力画面'!$F$16:$F$55,"今回請求")</f>
        <v>0</v>
      </c>
      <c r="K93" s="281">
        <f>SUMIFS('(①本体)入力画面'!$DW$16:$DW$55,'(①本体)入力画面'!$E$16:$E$55,"実績",'(①本体)入力画面'!$K$16:$K$55,$B93,'(①本体)入力画面'!$F$16:$F$55,"今回請求")</f>
        <v>0</v>
      </c>
      <c r="L93" s="281">
        <f>COUNTIFS('(①本体)入力画面'!$E$16:$E$55,"実績",'(①本体)入力画面'!$K$16:$K$55,$B93,'(①本体)入力画面'!EC$16:EC$55,1,'(①本体)入力画面'!$F$16:$F$55,"今回請求")</f>
        <v>0</v>
      </c>
      <c r="M93" s="247">
        <f>SUMIFS('(①本体)入力画面'!$ED$16:$ED$55,'(①本体)入力画面'!$E$16:$E$55,"実績",'(①本体)入力画面'!$K$16:$K$55,$B93,'(①本体)入力画面'!$F$16:$F$55,"今回請求")</f>
        <v>0</v>
      </c>
      <c r="N93" s="257">
        <f>SUMIFS('(①本体)入力画面'!$EE$16:$EE$55,'(①本体)入力画面'!$E$16:$E$55,"実績",'(①本体)入力画面'!$K$16:$K$55,$B93,'(①本体)入力画面'!$F$16:$F$55,"今回請求")</f>
        <v>0</v>
      </c>
      <c r="O93" s="281">
        <f>SUMIFS('(①本体)入力画面'!$EF$16:$EF$55,'(①本体)入力画面'!$E$16:$E$55,"実績",'(①本体)入力画面'!$K$16:$K$55,$B93,'(①本体)入力画面'!$F$16:$F$55,"今回請求")</f>
        <v>0</v>
      </c>
      <c r="P93" s="258">
        <f t="shared" si="8"/>
        <v>0</v>
      </c>
      <c r="Q93" s="260">
        <f t="shared" si="8"/>
        <v>0</v>
      </c>
      <c r="R93" s="281">
        <f t="shared" si="8"/>
        <v>0</v>
      </c>
      <c r="S93" s="248">
        <f t="shared" si="9"/>
        <v>0</v>
      </c>
    </row>
    <row r="94" spans="1:19" ht="24.65" customHeight="1">
      <c r="A94" s="250">
        <v>12</v>
      </c>
      <c r="B94" s="896" t="s">
        <v>81</v>
      </c>
      <c r="C94" s="897"/>
      <c r="D94" s="281">
        <f>COUNTIFS('(①本体)入力画面'!$E$16:$E$55,"実績",'(①本体)入力画面'!$K$16:$K$55,$B94,'(①本体)入力画面'!DK$16:DK$55,1,'(①本体)入力画面'!$F$16:$F$55,"今回請求")</f>
        <v>0</v>
      </c>
      <c r="E94" s="247">
        <f>SUMIFS('(①本体)入力画面'!$DL$16:$DL$55,'(①本体)入力画面'!$E$16:$E$55,"実績",'(①本体)入力画面'!$K$16:$K$55,$B94,'(①本体)入力画面'!$F$16:$F$55,"今回請求")</f>
        <v>0</v>
      </c>
      <c r="F94" s="248">
        <f>SUMIFS('(①本体)入力画面'!$DM$16:$DM$55,'(①本体)入力画面'!$E$16:$E$55,"実績",'(①本体)入力画面'!$K$16:$K$55,$B94,'(①本体)入力画面'!$F$16:$F$55,"今回請求")</f>
        <v>0</v>
      </c>
      <c r="G94" s="281">
        <f>SUMIFS('(①本体)入力画面'!$DN$16:$DN$55,'(①本体)入力画面'!$E$16:$E$55,"実績",'(①本体)入力画面'!$K$16:$K$55,$B94,'(①本体)入力画面'!$F$16:$F$55,"今回請求")</f>
        <v>0</v>
      </c>
      <c r="H94" s="246">
        <f>COUNTIFS('(①本体)入力画面'!$E$16:$E$55,"実績",'(①本体)入力画面'!$K$16:$K$55,$B94,'(①本体)入力画面'!DT$16:DT$55,1,'(①本体)入力画面'!$F$16:$F$55,"今回請求")</f>
        <v>0</v>
      </c>
      <c r="I94" s="260">
        <f>SUMIFS('(①本体)入力画面'!$DU$16:$DU$55,'(①本体)入力画面'!$E$16:$E$55,"実績",'(①本体)入力画面'!$K$16:$K$55,$B94,'(①本体)入力画面'!$F$16:$F$55,"今回請求")</f>
        <v>0</v>
      </c>
      <c r="J94" s="248">
        <f>SUMIFS('(①本体)入力画面'!$DV$16:$DV$55,'(①本体)入力画面'!$E$16:$E$55,"実績",'(①本体)入力画面'!$K$16:$K$55,$B94,'(①本体)入力画面'!$F$16:$F$55,"今回請求")</f>
        <v>0</v>
      </c>
      <c r="K94" s="281">
        <f>SUMIFS('(①本体)入力画面'!$DW$16:$DW$55,'(①本体)入力画面'!$E$16:$E$55,"実績",'(①本体)入力画面'!$K$16:$K$55,$B94,'(①本体)入力画面'!$F$16:$F$55,"今回請求")</f>
        <v>0</v>
      </c>
      <c r="L94" s="281">
        <f>COUNTIFS('(①本体)入力画面'!$E$16:$E$55,"実績",'(①本体)入力画面'!$K$16:$K$55,$B94,'(①本体)入力画面'!EC$16:EC$55,1,'(①本体)入力画面'!$F$16:$F$55,"今回請求")</f>
        <v>0</v>
      </c>
      <c r="M94" s="247">
        <f>SUMIFS('(①本体)入力画面'!$ED$16:$ED$55,'(①本体)入力画面'!$E$16:$E$55,"実績",'(①本体)入力画面'!$K$16:$K$55,$B94,'(①本体)入力画面'!$F$16:$F$55,"今回請求")</f>
        <v>0</v>
      </c>
      <c r="N94" s="257">
        <f>SUMIFS('(①本体)入力画面'!$EE$16:$EE$55,'(①本体)入力画面'!$E$16:$E$55,"実績",'(①本体)入力画面'!$K$16:$K$55,$B94,'(①本体)入力画面'!$F$16:$F$55,"今回請求")</f>
        <v>0</v>
      </c>
      <c r="O94" s="281">
        <f>SUMIFS('(①本体)入力画面'!$EF$16:$EF$55,'(①本体)入力画面'!$E$16:$E$55,"実績",'(①本体)入力画面'!$K$16:$K$55,$B94,'(①本体)入力画面'!$F$16:$F$55,"今回請求")</f>
        <v>0</v>
      </c>
      <c r="P94" s="258">
        <f t="shared" si="8"/>
        <v>0</v>
      </c>
      <c r="Q94" s="260">
        <f t="shared" si="8"/>
        <v>0</v>
      </c>
      <c r="R94" s="281">
        <f t="shared" si="8"/>
        <v>0</v>
      </c>
      <c r="S94" s="248">
        <f t="shared" si="9"/>
        <v>0</v>
      </c>
    </row>
    <row r="95" spans="1:19" ht="24.65" customHeight="1">
      <c r="A95" s="252">
        <v>13</v>
      </c>
      <c r="B95" s="896" t="s">
        <v>82</v>
      </c>
      <c r="C95" s="897"/>
      <c r="D95" s="281">
        <f>COUNTIFS('(①本体)入力画面'!$E$16:$E$55,"実績",'(①本体)入力画面'!$K$16:$K$55,$B95,'(①本体)入力画面'!DK$16:DK$55,1,'(①本体)入力画面'!$F$16:$F$55,"今回請求")</f>
        <v>0</v>
      </c>
      <c r="E95" s="247">
        <f>SUMIFS('(①本体)入力画面'!$DL$16:$DL$55,'(①本体)入力画面'!$E$16:$E$55,"実績",'(①本体)入力画面'!$K$16:$K$55,$B95,'(①本体)入力画面'!$F$16:$F$55,"今回請求")</f>
        <v>0</v>
      </c>
      <c r="F95" s="248">
        <f>SUMIFS('(①本体)入力画面'!$DM$16:$DM$55,'(①本体)入力画面'!$E$16:$E$55,"実績",'(①本体)入力画面'!$K$16:$K$55,$B95,'(①本体)入力画面'!$F$16:$F$55,"今回請求")</f>
        <v>0</v>
      </c>
      <c r="G95" s="281">
        <f>SUMIFS('(①本体)入力画面'!$DN$16:$DN$55,'(①本体)入力画面'!$E$16:$E$55,"実績",'(①本体)入力画面'!$K$16:$K$55,$B95,'(①本体)入力画面'!$F$16:$F$55,"今回請求")</f>
        <v>0</v>
      </c>
      <c r="H95" s="246">
        <f>COUNTIFS('(①本体)入力画面'!$E$16:$E$55,"実績",'(①本体)入力画面'!$K$16:$K$55,$B95,'(①本体)入力画面'!DT$16:DT$55,1,'(①本体)入力画面'!$F$16:$F$55,"今回請求")</f>
        <v>0</v>
      </c>
      <c r="I95" s="260">
        <f>SUMIFS('(①本体)入力画面'!$DU$16:$DU$55,'(①本体)入力画面'!$E$16:$E$55,"実績",'(①本体)入力画面'!$K$16:$K$55,$B95,'(①本体)入力画面'!$F$16:$F$55,"今回請求")</f>
        <v>0</v>
      </c>
      <c r="J95" s="248">
        <f>SUMIFS('(①本体)入力画面'!$DV$16:$DV$55,'(①本体)入力画面'!$E$16:$E$55,"実績",'(①本体)入力画面'!$K$16:$K$55,$B95,'(①本体)入力画面'!$F$16:$F$55,"今回請求")</f>
        <v>0</v>
      </c>
      <c r="K95" s="281">
        <f>SUMIFS('(①本体)入力画面'!$DW$16:$DW$55,'(①本体)入力画面'!$E$16:$E$55,"実績",'(①本体)入力画面'!$K$16:$K$55,$B95,'(①本体)入力画面'!$F$16:$F$55,"今回請求")</f>
        <v>0</v>
      </c>
      <c r="L95" s="281">
        <f>COUNTIFS('(①本体)入力画面'!$E$16:$E$55,"実績",'(①本体)入力画面'!$K$16:$K$55,$B95,'(①本体)入力画面'!EC$16:EC$55,1,'(①本体)入力画面'!$F$16:$F$55,"今回請求")</f>
        <v>0</v>
      </c>
      <c r="M95" s="247">
        <f>SUMIFS('(①本体)入力画面'!$ED$16:$ED$55,'(①本体)入力画面'!$E$16:$E$55,"実績",'(①本体)入力画面'!$K$16:$K$55,$B95,'(①本体)入力画面'!$F$16:$F$55,"今回請求")</f>
        <v>0</v>
      </c>
      <c r="N95" s="257">
        <f>SUMIFS('(①本体)入力画面'!$EE$16:$EE$55,'(①本体)入力画面'!$E$16:$E$55,"実績",'(①本体)入力画面'!$K$16:$K$55,$B95,'(①本体)入力画面'!$F$16:$F$55,"今回請求")</f>
        <v>0</v>
      </c>
      <c r="O95" s="281">
        <f>SUMIFS('(①本体)入力画面'!$EF$16:$EF$55,'(①本体)入力画面'!$E$16:$E$55,"実績",'(①本体)入力画面'!$K$16:$K$55,$B95,'(①本体)入力画面'!$F$16:$F$55,"今回請求")</f>
        <v>0</v>
      </c>
      <c r="P95" s="258">
        <f t="shared" si="8"/>
        <v>0</v>
      </c>
      <c r="Q95" s="260">
        <f t="shared" si="8"/>
        <v>0</v>
      </c>
      <c r="R95" s="281">
        <f t="shared" si="8"/>
        <v>0</v>
      </c>
      <c r="S95" s="248">
        <f t="shared" si="9"/>
        <v>0</v>
      </c>
    </row>
    <row r="96" spans="1:19" ht="24.65" customHeight="1">
      <c r="A96" s="252">
        <v>14</v>
      </c>
      <c r="B96" s="896" t="s">
        <v>240</v>
      </c>
      <c r="C96" s="897"/>
      <c r="D96" s="281">
        <f>COUNTIFS('(①本体)入力画面'!$E$16:$E$55,"実績",'(①本体)入力画面'!$K$16:$K$55,$B96,'(①本体)入力画面'!DK$16:DK$55,1,'(①本体)入力画面'!$F$16:$F$55,"今回請求")</f>
        <v>0</v>
      </c>
      <c r="E96" s="247">
        <f>SUMIFS('(①本体)入力画面'!$DL$16:$DL$55,'(①本体)入力画面'!$E$16:$E$55,"実績",'(①本体)入力画面'!$K$16:$K$55,$B96,'(①本体)入力画面'!$F$16:$F$55,"今回請求")</f>
        <v>0</v>
      </c>
      <c r="F96" s="248">
        <f>SUMIFS('(①本体)入力画面'!$DM$16:$DM$55,'(①本体)入力画面'!$E$16:$E$55,"実績",'(①本体)入力画面'!$K$16:$K$55,$B96,'(①本体)入力画面'!$F$16:$F$55,"今回請求")</f>
        <v>0</v>
      </c>
      <c r="G96" s="281">
        <f>SUMIFS('(①本体)入力画面'!$DN$16:$DN$55,'(①本体)入力画面'!$E$16:$E$55,"実績",'(①本体)入力画面'!$K$16:$K$55,$B96,'(①本体)入力画面'!$F$16:$F$55,"今回請求")</f>
        <v>0</v>
      </c>
      <c r="H96" s="246">
        <f>COUNTIFS('(①本体)入力画面'!$E$16:$E$55,"実績",'(①本体)入力画面'!$K$16:$K$55,$B96,'(①本体)入力画面'!DT$16:DT$55,1,'(①本体)入力画面'!$F$16:$F$55,"今回請求")</f>
        <v>0</v>
      </c>
      <c r="I96" s="260">
        <f>SUMIFS('(①本体)入力画面'!$DU$16:$DU$55,'(①本体)入力画面'!$E$16:$E$55,"実績",'(①本体)入力画面'!$K$16:$K$55,$B96,'(①本体)入力画面'!$F$16:$F$55,"今回請求")</f>
        <v>0</v>
      </c>
      <c r="J96" s="248">
        <f>SUMIFS('(①本体)入力画面'!$DV$16:$DV$55,'(①本体)入力画面'!$E$16:$E$55,"実績",'(①本体)入力画面'!$K$16:$K$55,$B96,'(①本体)入力画面'!$F$16:$F$55,"今回請求")</f>
        <v>0</v>
      </c>
      <c r="K96" s="281">
        <f>SUMIFS('(①本体)入力画面'!$DW$16:$DW$55,'(①本体)入力画面'!$E$16:$E$55,"実績",'(①本体)入力画面'!$K$16:$K$55,$B96,'(①本体)入力画面'!$F$16:$F$55,"今回請求")</f>
        <v>0</v>
      </c>
      <c r="L96" s="281">
        <f>COUNTIFS('(①本体)入力画面'!$E$16:$E$55,"実績",'(①本体)入力画面'!$K$16:$K$55,$B96,'(①本体)入力画面'!EC$16:EC$55,1,'(①本体)入力画面'!$F$16:$F$55,"今回請求")</f>
        <v>0</v>
      </c>
      <c r="M96" s="247">
        <f>SUMIFS('(①本体)入力画面'!$ED$16:$ED$55,'(①本体)入力画面'!$E$16:$E$55,"実績",'(①本体)入力画面'!$K$16:$K$55,$B96,'(①本体)入力画面'!$F$16:$F$55,"今回請求")</f>
        <v>0</v>
      </c>
      <c r="N96" s="257">
        <f>SUMIFS('(①本体)入力画面'!$EE$16:$EE$55,'(①本体)入力画面'!$E$16:$E$55,"実績",'(①本体)入力画面'!$K$16:$K$55,$B96,'(①本体)入力画面'!$F$16:$F$55,"今回請求")</f>
        <v>0</v>
      </c>
      <c r="O96" s="281">
        <f>SUMIFS('(①本体)入力画面'!$EF$16:$EF$55,'(①本体)入力画面'!$E$16:$E$55,"実績",'(①本体)入力画面'!$K$16:$K$55,$B96,'(①本体)入力画面'!$F$16:$F$55,"今回請求")</f>
        <v>0</v>
      </c>
      <c r="P96" s="246">
        <f t="shared" si="8"/>
        <v>0</v>
      </c>
      <c r="Q96" s="260">
        <f t="shared" si="8"/>
        <v>0</v>
      </c>
      <c r="R96" s="281">
        <f t="shared" si="8"/>
        <v>0</v>
      </c>
      <c r="S96" s="248">
        <f>+G96+K96+O96</f>
        <v>0</v>
      </c>
    </row>
    <row r="97" spans="1:29" ht="24.65" customHeight="1">
      <c r="A97" s="252">
        <v>15</v>
      </c>
      <c r="B97" s="896" t="s">
        <v>83</v>
      </c>
      <c r="C97" s="897"/>
      <c r="D97" s="281">
        <f>COUNTIFS('(①本体)入力画面'!$E$16:$E$55,"実績",'(①本体)入力画面'!$K$16:$K$55,$B97,'(①本体)入力画面'!DK$16:DK$55,1,'(①本体)入力画面'!$F$16:$F$55,"今回請求")</f>
        <v>0</v>
      </c>
      <c r="E97" s="247">
        <f>SUMIFS('(①本体)入力画面'!$DL$16:$DL$55,'(①本体)入力画面'!$E$16:$E$55,"実績",'(①本体)入力画面'!$K$16:$K$55,$B97,'(①本体)入力画面'!$F$16:$F$55,"今回請求")</f>
        <v>0</v>
      </c>
      <c r="F97" s="248">
        <f>SUMIFS('(①本体)入力画面'!$DM$16:$DM$55,'(①本体)入力画面'!$E$16:$E$55,"実績",'(①本体)入力画面'!$K$16:$K$55,$B97,'(①本体)入力画面'!$F$16:$F$55,"今回請求")</f>
        <v>0</v>
      </c>
      <c r="G97" s="281">
        <f>SUMIFS('(①本体)入力画面'!$DN$16:$DN$55,'(①本体)入力画面'!$E$16:$E$55,"実績",'(①本体)入力画面'!$K$16:$K$55,$B97,'(①本体)入力画面'!$F$16:$F$55,"今回請求")</f>
        <v>0</v>
      </c>
      <c r="H97" s="246">
        <f>COUNTIFS('(①本体)入力画面'!$E$16:$E$55,"実績",'(①本体)入力画面'!$K$16:$K$55,$B97,'(①本体)入力画面'!DT$16:DT$55,1,'(①本体)入力画面'!$F$16:$F$55,"今回請求")</f>
        <v>0</v>
      </c>
      <c r="I97" s="260">
        <f>SUMIFS('(①本体)入力画面'!$DU$16:$DU$55,'(①本体)入力画面'!$E$16:$E$55,"実績",'(①本体)入力画面'!$K$16:$K$55,$B97,'(①本体)入力画面'!$F$16:$F$55,"今回請求")</f>
        <v>0</v>
      </c>
      <c r="J97" s="248">
        <f>SUMIFS('(①本体)入力画面'!$DV$16:$DV$55,'(①本体)入力画面'!$E$16:$E$55,"実績",'(①本体)入力画面'!$K$16:$K$55,$B97,'(①本体)入力画面'!$F$16:$F$55,"今回請求")</f>
        <v>0</v>
      </c>
      <c r="K97" s="281">
        <f>SUMIFS('(①本体)入力画面'!$DW$16:$DW$55,'(①本体)入力画面'!$E$16:$E$55,"実績",'(①本体)入力画面'!$K$16:$K$55,$B97,'(①本体)入力画面'!$F$16:$F$55,"今回請求")</f>
        <v>0</v>
      </c>
      <c r="L97" s="281">
        <f>COUNTIFS('(①本体)入力画面'!$E$16:$E$55,"実績",'(①本体)入力画面'!$K$16:$K$55,$B97,'(①本体)入力画面'!EC$16:EC$55,1,'(①本体)入力画面'!$F$16:$F$55,"今回請求")</f>
        <v>0</v>
      </c>
      <c r="M97" s="247">
        <f>SUMIFS('(①本体)入力画面'!$ED$16:$ED$55,'(①本体)入力画面'!$E$16:$E$55,"実績",'(①本体)入力画面'!$K$16:$K$55,$B97,'(①本体)入力画面'!$F$16:$F$55,"今回請求")</f>
        <v>0</v>
      </c>
      <c r="N97" s="257">
        <f>SUMIFS('(①本体)入力画面'!$EE$16:$EE$55,'(①本体)入力画面'!$E$16:$E$55,"実績",'(①本体)入力画面'!$K$16:$K$55,$B97,'(①本体)入力画面'!$F$16:$F$55,"今回請求")</f>
        <v>0</v>
      </c>
      <c r="O97" s="281">
        <f>SUMIFS('(①本体)入力画面'!$EF$16:$EF$55,'(①本体)入力画面'!$E$16:$E$55,"実績",'(①本体)入力画面'!$K$16:$K$55,$B97,'(①本体)入力画面'!$F$16:$F$55,"今回請求")</f>
        <v>0</v>
      </c>
      <c r="P97" s="246">
        <f t="shared" si="8"/>
        <v>0</v>
      </c>
      <c r="Q97" s="260">
        <f t="shared" si="8"/>
        <v>0</v>
      </c>
      <c r="R97" s="281">
        <f t="shared" si="8"/>
        <v>0</v>
      </c>
      <c r="S97" s="248">
        <f>+G97+K97+O97</f>
        <v>0</v>
      </c>
    </row>
    <row r="98" spans="1:29" ht="24.65" customHeight="1">
      <c r="A98" s="252">
        <v>16</v>
      </c>
      <c r="B98" s="900" t="s">
        <v>84</v>
      </c>
      <c r="C98" s="901"/>
      <c r="D98" s="281">
        <f>COUNTIFS('(①本体)入力画面'!$E$16:$E$55,"実績",'(①本体)入力画面'!$K$16:$K$55,$B98,'(①本体)入力画面'!DK$16:DK$55,1,'(①本体)入力画面'!$F$16:$F$55,"今回請求")</f>
        <v>0</v>
      </c>
      <c r="E98" s="247">
        <f>SUMIFS('(①本体)入力画面'!$DL$16:$DL$55,'(①本体)入力画面'!$E$16:$E$55,"実績",'(①本体)入力画面'!$K$16:$K$55,$B98,'(①本体)入力画面'!$F$16:$F$55,"今回請求")</f>
        <v>0</v>
      </c>
      <c r="F98" s="248">
        <f>SUMIFS('(①本体)入力画面'!$DM$16:$DM$55,'(①本体)入力画面'!$E$16:$E$55,"実績",'(①本体)入力画面'!$K$16:$K$55,$B98,'(①本体)入力画面'!$F$16:$F$55,"今回請求")</f>
        <v>0</v>
      </c>
      <c r="G98" s="281">
        <f>SUMIFS('(①本体)入力画面'!$DN$16:$DN$55,'(①本体)入力画面'!$E$16:$E$55,"実績",'(①本体)入力画面'!$K$16:$K$55,$B98,'(①本体)入力画面'!$F$16:$F$55,"今回請求")</f>
        <v>0</v>
      </c>
      <c r="H98" s="246">
        <f>COUNTIFS('(①本体)入力画面'!$E$16:$E$55,"実績",'(①本体)入力画面'!$K$16:$K$55,$B98,'(①本体)入力画面'!DT$16:DT$55,1,'(①本体)入力画面'!$F$16:$F$55,"今回請求")</f>
        <v>0</v>
      </c>
      <c r="I98" s="260">
        <f>SUMIFS('(①本体)入力画面'!$DU$16:$DU$55,'(①本体)入力画面'!$E$16:$E$55,"実績",'(①本体)入力画面'!$K$16:$K$55,$B98,'(①本体)入力画面'!$F$16:$F$55,"今回請求")</f>
        <v>0</v>
      </c>
      <c r="J98" s="248">
        <f>SUMIFS('(①本体)入力画面'!$DV$16:$DV$55,'(①本体)入力画面'!$E$16:$E$55,"実績",'(①本体)入力画面'!$K$16:$K$55,$B98,'(①本体)入力画面'!$F$16:$F$55,"今回請求")</f>
        <v>0</v>
      </c>
      <c r="K98" s="281">
        <f>SUMIFS('(①本体)入力画面'!$DW$16:$DW$55,'(①本体)入力画面'!$E$16:$E$55,"実績",'(①本体)入力画面'!$K$16:$K$55,$B98,'(①本体)入力画面'!$F$16:$F$55,"今回請求")</f>
        <v>0</v>
      </c>
      <c r="L98" s="281">
        <f>COUNTIFS('(①本体)入力画面'!$E$16:$E$55,"実績",'(①本体)入力画面'!$K$16:$K$55,$B98,'(①本体)入力画面'!EC$16:EC$55,1,'(①本体)入力画面'!$F$16:$F$55,"今回請求")</f>
        <v>0</v>
      </c>
      <c r="M98" s="247">
        <f>SUMIFS('(①本体)入力画面'!$ED$16:$ED$55,'(①本体)入力画面'!$E$16:$E$55,"実績",'(①本体)入力画面'!$K$16:$K$55,$B98,'(①本体)入力画面'!$F$16:$F$55,"今回請求")</f>
        <v>0</v>
      </c>
      <c r="N98" s="257">
        <f>SUMIFS('(①本体)入力画面'!$EE$16:$EE$55,'(①本体)入力画面'!$E$16:$E$55,"実績",'(①本体)入力画面'!$K$16:$K$55,$B98,'(①本体)入力画面'!$F$16:$F$55,"今回請求")</f>
        <v>0</v>
      </c>
      <c r="O98" s="281">
        <f>SUMIFS('(①本体)入力画面'!$EF$16:$EF$55,'(①本体)入力画面'!$E$16:$E$55,"実績",'(①本体)入力画面'!$K$16:$K$55,$B98,'(①本体)入力画面'!$F$16:$F$55,"今回請求")</f>
        <v>0</v>
      </c>
      <c r="P98" s="258">
        <f t="shared" si="8"/>
        <v>0</v>
      </c>
      <c r="Q98" s="260">
        <f t="shared" si="8"/>
        <v>0</v>
      </c>
      <c r="R98" s="281">
        <f t="shared" si="8"/>
        <v>0</v>
      </c>
      <c r="S98" s="248">
        <f>+G98+K98+O98</f>
        <v>0</v>
      </c>
    </row>
    <row r="99" spans="1:29" ht="24.65" customHeight="1">
      <c r="A99" s="253"/>
      <c r="B99" s="898" t="s">
        <v>198</v>
      </c>
      <c r="C99" s="899"/>
      <c r="D99" s="281">
        <f t="shared" ref="D99:N99" si="10">SUM(D83:D98)</f>
        <v>0</v>
      </c>
      <c r="E99" s="247">
        <f t="shared" si="10"/>
        <v>0</v>
      </c>
      <c r="F99" s="262">
        <f t="shared" si="10"/>
        <v>0</v>
      </c>
      <c r="G99" s="281">
        <f t="shared" si="10"/>
        <v>0</v>
      </c>
      <c r="H99" s="246">
        <f t="shared" si="10"/>
        <v>0</v>
      </c>
      <c r="I99" s="260">
        <f t="shared" si="10"/>
        <v>0</v>
      </c>
      <c r="J99" s="262">
        <f t="shared" si="10"/>
        <v>0</v>
      </c>
      <c r="K99" s="281">
        <f t="shared" si="10"/>
        <v>0</v>
      </c>
      <c r="L99" s="281">
        <f t="shared" si="10"/>
        <v>0</v>
      </c>
      <c r="M99" s="247">
        <f t="shared" si="10"/>
        <v>0</v>
      </c>
      <c r="N99" s="259">
        <f t="shared" si="10"/>
        <v>0</v>
      </c>
      <c r="O99" s="281">
        <f>SUM(O83:O98)</f>
        <v>0</v>
      </c>
      <c r="P99" s="258">
        <f t="shared" ref="P99:S99" si="11">SUM(P83:P98)</f>
        <v>0</v>
      </c>
      <c r="Q99" s="260">
        <f t="shared" si="11"/>
        <v>0</v>
      </c>
      <c r="R99" s="281">
        <f t="shared" si="11"/>
        <v>0</v>
      </c>
      <c r="S99" s="248">
        <f t="shared" si="11"/>
        <v>0</v>
      </c>
    </row>
    <row r="100" spans="1:29" ht="24.65" customHeight="1">
      <c r="A100" s="865"/>
      <c r="B100" s="865"/>
      <c r="C100" s="865"/>
      <c r="D100" s="865"/>
      <c r="E100" s="865"/>
      <c r="F100" s="865"/>
      <c r="G100" s="865"/>
      <c r="H100" s="865"/>
      <c r="I100" s="865"/>
      <c r="J100" s="865"/>
      <c r="K100" s="254"/>
      <c r="L100" s="254"/>
      <c r="M100" s="254"/>
      <c r="N100" s="254"/>
      <c r="O100" s="254"/>
      <c r="AC100" s="256"/>
    </row>
  </sheetData>
  <mergeCells count="176">
    <mergeCell ref="B99:C99"/>
    <mergeCell ref="A100:J100"/>
    <mergeCell ref="B93:C93"/>
    <mergeCell ref="B94:C94"/>
    <mergeCell ref="B95:C95"/>
    <mergeCell ref="B96:C96"/>
    <mergeCell ref="B97:C97"/>
    <mergeCell ref="B98:C98"/>
    <mergeCell ref="B87:C87"/>
    <mergeCell ref="B88:C88"/>
    <mergeCell ref="B89:C89"/>
    <mergeCell ref="B90:C90"/>
    <mergeCell ref="B91:C91"/>
    <mergeCell ref="B92:C92"/>
    <mergeCell ref="B83:C83"/>
    <mergeCell ref="B84:C84"/>
    <mergeCell ref="B85:C85"/>
    <mergeCell ref="B86:C86"/>
    <mergeCell ref="L81:L82"/>
    <mergeCell ref="M81:M82"/>
    <mergeCell ref="N81:N82"/>
    <mergeCell ref="O81:O82"/>
    <mergeCell ref="P81:P82"/>
    <mergeCell ref="F81:F82"/>
    <mergeCell ref="G81:G82"/>
    <mergeCell ref="H81:H82"/>
    <mergeCell ref="I81:I82"/>
    <mergeCell ref="J81:J82"/>
    <mergeCell ref="K81:K82"/>
    <mergeCell ref="A75:AD75"/>
    <mergeCell ref="A76:R76"/>
    <mergeCell ref="A77:AL77"/>
    <mergeCell ref="A80:C82"/>
    <mergeCell ref="D80:G80"/>
    <mergeCell ref="H80:K80"/>
    <mergeCell ref="L80:O80"/>
    <mergeCell ref="P80:S80"/>
    <mergeCell ref="D81:D82"/>
    <mergeCell ref="E81:E82"/>
    <mergeCell ref="R81:R82"/>
    <mergeCell ref="S81:S82"/>
    <mergeCell ref="Q81:Q82"/>
    <mergeCell ref="B69:C69"/>
    <mergeCell ref="B70:C70"/>
    <mergeCell ref="B71:C71"/>
    <mergeCell ref="B72:C72"/>
    <mergeCell ref="B73:C73"/>
    <mergeCell ref="B74:C74"/>
    <mergeCell ref="B63:C63"/>
    <mergeCell ref="B64:C64"/>
    <mergeCell ref="B65:C65"/>
    <mergeCell ref="B66:C66"/>
    <mergeCell ref="B67:C67"/>
    <mergeCell ref="B68:C68"/>
    <mergeCell ref="B58:C58"/>
    <mergeCell ref="B59:C59"/>
    <mergeCell ref="B60:C60"/>
    <mergeCell ref="B61:C61"/>
    <mergeCell ref="B62:C62"/>
    <mergeCell ref="Q56:Q57"/>
    <mergeCell ref="R56:R57"/>
    <mergeCell ref="S56:S57"/>
    <mergeCell ref="T56:T57"/>
    <mergeCell ref="T55:W55"/>
    <mergeCell ref="D56:D57"/>
    <mergeCell ref="E56:E57"/>
    <mergeCell ref="F56:F57"/>
    <mergeCell ref="G56:G57"/>
    <mergeCell ref="H56:H57"/>
    <mergeCell ref="I56:I57"/>
    <mergeCell ref="J56:J57"/>
    <mergeCell ref="K56:K57"/>
    <mergeCell ref="L56:L57"/>
    <mergeCell ref="W56:W57"/>
    <mergeCell ref="U56:U57"/>
    <mergeCell ref="V56:V57"/>
    <mergeCell ref="D54:S54"/>
    <mergeCell ref="A55:C57"/>
    <mergeCell ref="D55:G55"/>
    <mergeCell ref="H55:K55"/>
    <mergeCell ref="L55:O55"/>
    <mergeCell ref="P55:S55"/>
    <mergeCell ref="M56:M57"/>
    <mergeCell ref="N56:N57"/>
    <mergeCell ref="O56:O57"/>
    <mergeCell ref="P56:P57"/>
    <mergeCell ref="B47:C47"/>
    <mergeCell ref="B48:C48"/>
    <mergeCell ref="B49:C49"/>
    <mergeCell ref="A50:J50"/>
    <mergeCell ref="A51:F51"/>
    <mergeCell ref="B52:M52"/>
    <mergeCell ref="B41:C41"/>
    <mergeCell ref="B42:C42"/>
    <mergeCell ref="B43:C43"/>
    <mergeCell ref="B44:C44"/>
    <mergeCell ref="B45:C45"/>
    <mergeCell ref="B46:C46"/>
    <mergeCell ref="B35:C35"/>
    <mergeCell ref="B36:C36"/>
    <mergeCell ref="B37:C37"/>
    <mergeCell ref="B38:C38"/>
    <mergeCell ref="B39:C39"/>
    <mergeCell ref="B40:C40"/>
    <mergeCell ref="P31:P32"/>
    <mergeCell ref="Q31:Q32"/>
    <mergeCell ref="R31:R32"/>
    <mergeCell ref="B33:C33"/>
    <mergeCell ref="B34:C34"/>
    <mergeCell ref="J31:J32"/>
    <mergeCell ref="K31:K32"/>
    <mergeCell ref="L31:L32"/>
    <mergeCell ref="M31:M32"/>
    <mergeCell ref="N31:N32"/>
    <mergeCell ref="O31:O32"/>
    <mergeCell ref="D31:D32"/>
    <mergeCell ref="E31:E32"/>
    <mergeCell ref="F31:F32"/>
    <mergeCell ref="G31:G32"/>
    <mergeCell ref="H31:H32"/>
    <mergeCell ref="I31:I32"/>
    <mergeCell ref="B23:C23"/>
    <mergeCell ref="B24:C24"/>
    <mergeCell ref="A25:AD25"/>
    <mergeCell ref="A26:R26"/>
    <mergeCell ref="A27:AL27"/>
    <mergeCell ref="A30:C32"/>
    <mergeCell ref="D30:G30"/>
    <mergeCell ref="H30:K30"/>
    <mergeCell ref="L30:O30"/>
    <mergeCell ref="P30:S30"/>
    <mergeCell ref="S31:S32"/>
    <mergeCell ref="B17:C17"/>
    <mergeCell ref="B18:C18"/>
    <mergeCell ref="B19:C19"/>
    <mergeCell ref="B20:C20"/>
    <mergeCell ref="B21:C21"/>
    <mergeCell ref="B22:C22"/>
    <mergeCell ref="B11:C11"/>
    <mergeCell ref="B12:C12"/>
    <mergeCell ref="B13:C13"/>
    <mergeCell ref="B14:C14"/>
    <mergeCell ref="B15:C15"/>
    <mergeCell ref="B16:C16"/>
    <mergeCell ref="B8:C8"/>
    <mergeCell ref="B9:C9"/>
    <mergeCell ref="B10:C10"/>
    <mergeCell ref="O6:O7"/>
    <mergeCell ref="P6:P7"/>
    <mergeCell ref="Q6:Q7"/>
    <mergeCell ref="R6:R7"/>
    <mergeCell ref="S6:S7"/>
    <mergeCell ref="T6:T7"/>
    <mergeCell ref="T5:W5"/>
    <mergeCell ref="D6:D7"/>
    <mergeCell ref="E6:E7"/>
    <mergeCell ref="F6:F7"/>
    <mergeCell ref="G6:G7"/>
    <mergeCell ref="H6:H7"/>
    <mergeCell ref="I6:I7"/>
    <mergeCell ref="J6:J7"/>
    <mergeCell ref="K6:K7"/>
    <mergeCell ref="L6:L7"/>
    <mergeCell ref="U6:U7"/>
    <mergeCell ref="V6:V7"/>
    <mergeCell ref="W6:W7"/>
    <mergeCell ref="A1:F1"/>
    <mergeCell ref="B2:M2"/>
    <mergeCell ref="D4:S4"/>
    <mergeCell ref="A5:C7"/>
    <mergeCell ref="D5:G5"/>
    <mergeCell ref="H5:K5"/>
    <mergeCell ref="L5:O5"/>
    <mergeCell ref="P5:S5"/>
    <mergeCell ref="M6:M7"/>
    <mergeCell ref="N6:N7"/>
  </mergeCells>
  <phoneticPr fontId="1"/>
  <pageMargins left="0.70866141732283472" right="0.70866141732283472" top="0.74803149606299213" bottom="0.74803149606299213" header="0.31496062992125984" footer="0.31496062992125984"/>
  <pageSetup paperSize="8" scale="63" orientation="landscape" r:id="rId1"/>
  <rowBreaks count="1" manualBreakCount="1">
    <brk id="50" max="22" man="1"/>
  </rowBreaks>
  <colBreaks count="1" manualBreakCount="1">
    <brk id="23"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DR151"/>
  <sheetViews>
    <sheetView view="pageBreakPreview" zoomScale="85" zoomScaleNormal="100" zoomScaleSheetLayoutView="85" workbookViewId="0">
      <pane xSplit="5" ySplit="12" topLeftCell="F41" activePane="bottomRight" state="frozen"/>
      <selection pane="topRight" activeCell="F1" sqref="F1"/>
      <selection pane="bottomLeft" activeCell="A13" sqref="A13"/>
      <selection pane="bottomRight" activeCell="C52" sqref="C52"/>
    </sheetView>
  </sheetViews>
  <sheetFormatPr defaultColWidth="8.921875" defaultRowHeight="14.15" outlineLevelRow="2"/>
  <cols>
    <col min="1" max="1" width="0.921875" style="171" customWidth="1"/>
    <col min="2" max="2" width="19.921875" style="171" customWidth="1"/>
    <col min="3" max="3" width="28.23046875" style="171" bestFit="1" customWidth="1"/>
    <col min="4" max="4" width="9.4609375" style="171" bestFit="1" customWidth="1"/>
    <col min="5" max="5" width="15.23046875" style="208" bestFit="1" customWidth="1"/>
    <col min="6" max="6" width="9.07421875" style="171" bestFit="1" customWidth="1"/>
    <col min="7" max="13" width="13.4609375" style="171" customWidth="1"/>
    <col min="14" max="14" width="1.61328125" style="171" customWidth="1"/>
    <col min="15" max="16384" width="8.921875" style="171"/>
  </cols>
  <sheetData>
    <row r="1" spans="2:122" s="19" customFormat="1" ht="15.9">
      <c r="B1" s="930" t="s">
        <v>473</v>
      </c>
      <c r="E1" s="20"/>
      <c r="H1" s="21"/>
      <c r="I1" s="21"/>
      <c r="J1" s="21"/>
      <c r="K1" s="21"/>
      <c r="L1" s="21"/>
      <c r="M1" s="21"/>
      <c r="N1" s="21"/>
      <c r="O1" s="21"/>
      <c r="P1" s="21"/>
      <c r="Q1" s="21"/>
      <c r="R1" s="21"/>
      <c r="S1" s="21"/>
      <c r="T1" s="21"/>
      <c r="U1" s="21"/>
      <c r="V1" s="21"/>
      <c r="W1" s="21"/>
      <c r="X1" s="21"/>
      <c r="Y1" s="21"/>
      <c r="Z1" s="21"/>
      <c r="AA1" s="21"/>
      <c r="AB1" s="21"/>
      <c r="AC1" s="21"/>
      <c r="AG1" s="21"/>
      <c r="AH1" s="21"/>
      <c r="AN1" s="21"/>
      <c r="AO1" s="21"/>
      <c r="AU1" s="21"/>
      <c r="AV1" s="21"/>
      <c r="BB1" s="21"/>
      <c r="BC1" s="21"/>
      <c r="BH1" s="21"/>
      <c r="BI1" s="21"/>
      <c r="BO1" s="21"/>
      <c r="BP1" s="21"/>
      <c r="BV1" s="21"/>
      <c r="BW1" s="21"/>
      <c r="CC1" s="21"/>
      <c r="CD1" s="21"/>
      <c r="CJ1" s="21"/>
      <c r="CK1" s="21"/>
      <c r="CQ1" s="21"/>
      <c r="CR1" s="21"/>
      <c r="CX1" s="21"/>
      <c r="CY1" s="21"/>
      <c r="DD1" s="21"/>
      <c r="DE1" s="21"/>
      <c r="DJ1" s="21"/>
      <c r="DK1" s="21"/>
      <c r="DQ1" s="21"/>
      <c r="DR1" s="21"/>
    </row>
    <row r="2" spans="2:122" s="19" customFormat="1" ht="6" customHeight="1">
      <c r="E2" s="20"/>
      <c r="H2" s="21"/>
      <c r="I2" s="21"/>
      <c r="J2" s="21"/>
      <c r="K2" s="21"/>
      <c r="L2" s="21"/>
      <c r="M2" s="21"/>
      <c r="N2" s="21"/>
      <c r="O2" s="21"/>
      <c r="P2" s="21"/>
      <c r="Q2" s="21"/>
      <c r="R2" s="21"/>
      <c r="S2" s="21"/>
      <c r="T2" s="21"/>
      <c r="U2" s="21"/>
      <c r="V2" s="21"/>
      <c r="W2" s="21"/>
      <c r="X2" s="21"/>
      <c r="Y2" s="21"/>
      <c r="Z2" s="21"/>
      <c r="AA2" s="21"/>
      <c r="AB2" s="21"/>
      <c r="AC2" s="21"/>
      <c r="AG2" s="21"/>
      <c r="AH2" s="21"/>
      <c r="AN2" s="21"/>
      <c r="AO2" s="21"/>
      <c r="AU2" s="21"/>
      <c r="AV2" s="21"/>
      <c r="BB2" s="21"/>
      <c r="BC2" s="21"/>
      <c r="BH2" s="21"/>
      <c r="BI2" s="21"/>
      <c r="BO2" s="21"/>
      <c r="BP2" s="21"/>
      <c r="BV2" s="21"/>
      <c r="BW2" s="21"/>
      <c r="CC2" s="21"/>
      <c r="CD2" s="21"/>
      <c r="CJ2" s="21"/>
      <c r="CK2" s="21"/>
      <c r="CQ2" s="21"/>
      <c r="CR2" s="21"/>
      <c r="CX2" s="21"/>
      <c r="CY2" s="21"/>
      <c r="DD2" s="21"/>
      <c r="DE2" s="21"/>
      <c r="DJ2" s="21"/>
      <c r="DK2" s="21"/>
      <c r="DQ2" s="21"/>
      <c r="DR2" s="21"/>
    </row>
    <row r="3" spans="2:122" s="19" customFormat="1" ht="15">
      <c r="B3" s="169" t="str">
        <f>'(①本体)入力画面'!I2</f>
        <v>産地総括表（果樹経営支援対策事業実施計画（実績報告）</v>
      </c>
      <c r="E3" s="20"/>
      <c r="G3" s="645" t="str">
        <f>+'(①本体)入力画面'!I4</f>
        <v>（令和○年度第○次）</v>
      </c>
      <c r="H3" s="645"/>
      <c r="I3" s="21"/>
      <c r="J3" s="21"/>
      <c r="K3" s="21"/>
      <c r="L3" s="21"/>
      <c r="M3" s="21"/>
      <c r="N3" s="21"/>
      <c r="O3" s="21"/>
      <c r="P3" s="21"/>
      <c r="Q3" s="21"/>
      <c r="R3" s="21"/>
      <c r="S3" s="21"/>
      <c r="T3" s="21"/>
      <c r="U3" s="21"/>
      <c r="V3" s="21"/>
      <c r="W3" s="21"/>
      <c r="X3" s="21"/>
      <c r="Y3" s="21"/>
      <c r="Z3" s="21"/>
      <c r="AA3" s="21"/>
      <c r="AB3" s="21"/>
      <c r="AC3" s="21"/>
      <c r="AG3" s="21"/>
      <c r="AH3" s="21"/>
      <c r="AN3" s="21"/>
      <c r="AO3" s="21"/>
      <c r="AU3" s="21"/>
      <c r="AV3" s="21"/>
      <c r="BB3" s="21"/>
      <c r="BC3" s="21"/>
      <c r="BH3" s="21"/>
      <c r="BI3" s="21"/>
      <c r="BO3" s="21"/>
      <c r="BP3" s="21"/>
      <c r="BV3" s="21"/>
      <c r="BW3" s="21"/>
      <c r="CC3" s="21"/>
      <c r="CD3" s="21"/>
      <c r="CJ3" s="21"/>
      <c r="CK3" s="21"/>
      <c r="CQ3" s="21"/>
      <c r="CR3" s="21"/>
      <c r="CX3" s="21"/>
      <c r="CY3" s="21"/>
      <c r="DD3" s="21"/>
      <c r="DE3" s="21"/>
      <c r="DJ3" s="21"/>
      <c r="DK3" s="21"/>
      <c r="DQ3" s="21"/>
      <c r="DR3" s="21"/>
    </row>
    <row r="4" spans="2:122" s="19" customFormat="1" ht="15">
      <c r="B4" s="169" t="str">
        <f>'(①本体)入力画面'!I3</f>
        <v>兼果樹未収益期間支援事業対象者（確定報告））</v>
      </c>
      <c r="E4" s="20"/>
      <c r="H4" s="21"/>
      <c r="I4" s="21"/>
      <c r="J4" s="21"/>
      <c r="K4" s="21"/>
      <c r="L4" s="21"/>
      <c r="M4" s="21"/>
      <c r="N4" s="21"/>
      <c r="O4" s="21"/>
      <c r="P4" s="21"/>
      <c r="Q4" s="21"/>
      <c r="R4" s="21"/>
      <c r="S4" s="21"/>
      <c r="T4" s="21"/>
      <c r="U4" s="21"/>
      <c r="V4" s="21"/>
      <c r="W4" s="21"/>
      <c r="X4" s="21"/>
      <c r="Y4" s="21"/>
      <c r="Z4" s="21"/>
      <c r="AA4" s="21"/>
      <c r="AB4" s="21"/>
      <c r="AC4" s="21"/>
      <c r="AG4" s="21"/>
      <c r="AH4" s="21"/>
      <c r="AN4" s="21"/>
      <c r="AO4" s="21"/>
      <c r="AU4" s="21"/>
      <c r="AV4" s="21"/>
      <c r="BB4" s="21"/>
      <c r="BC4" s="21"/>
      <c r="BH4" s="21"/>
      <c r="BI4" s="21"/>
      <c r="BO4" s="21"/>
      <c r="BP4" s="21"/>
      <c r="BV4" s="21"/>
      <c r="BW4" s="21"/>
      <c r="CC4" s="21"/>
      <c r="CD4" s="21"/>
      <c r="CJ4" s="21"/>
      <c r="CK4" s="21"/>
      <c r="CQ4" s="21"/>
      <c r="CR4" s="21"/>
      <c r="CX4" s="21"/>
      <c r="CY4" s="21"/>
      <c r="DD4" s="21"/>
      <c r="DE4" s="21"/>
      <c r="DJ4" s="21"/>
      <c r="DK4" s="21"/>
      <c r="DQ4" s="21"/>
      <c r="DR4" s="21"/>
    </row>
    <row r="5" spans="2:122" s="19" customFormat="1" ht="12.45">
      <c r="E5" s="20"/>
      <c r="K5" s="20"/>
      <c r="L5" s="20"/>
    </row>
    <row r="6" spans="2:122" s="19" customFormat="1" ht="13.5" customHeight="1">
      <c r="B6" s="170" t="s">
        <v>43</v>
      </c>
      <c r="C6" s="649" t="s">
        <v>44</v>
      </c>
      <c r="D6" s="649"/>
      <c r="E6" s="649"/>
      <c r="F6" s="649"/>
      <c r="G6" s="20"/>
    </row>
    <row r="7" spans="2:122" s="19" customFormat="1" ht="18.75" customHeight="1">
      <c r="B7" s="170" t="str">
        <f>+'(①本体)入力画面'!I7</f>
        <v>群馬県</v>
      </c>
      <c r="C7" s="650">
        <f>'(①本体)入力画面'!K7</f>
        <v>0</v>
      </c>
      <c r="D7" s="650"/>
      <c r="E7" s="650"/>
      <c r="F7" s="649"/>
      <c r="G7" s="20"/>
    </row>
    <row r="9" spans="2:122">
      <c r="B9" s="171" t="s">
        <v>148</v>
      </c>
    </row>
    <row r="10" spans="2:122" ht="18" customHeight="1">
      <c r="B10" s="664"/>
      <c r="C10" s="664"/>
      <c r="D10" s="172"/>
      <c r="E10" s="172"/>
      <c r="F10" s="646" t="s">
        <v>149</v>
      </c>
      <c r="G10" s="663" t="s">
        <v>150</v>
      </c>
      <c r="H10" s="663" t="s">
        <v>151</v>
      </c>
      <c r="I10" s="651" t="s">
        <v>152</v>
      </c>
      <c r="J10" s="663"/>
      <c r="K10" s="665"/>
      <c r="L10" s="663" t="s">
        <v>153</v>
      </c>
      <c r="M10" s="663"/>
    </row>
    <row r="11" spans="2:122">
      <c r="B11" s="664"/>
      <c r="C11" s="664"/>
      <c r="D11" s="173"/>
      <c r="E11" s="173"/>
      <c r="F11" s="647"/>
      <c r="G11" s="651"/>
      <c r="H11" s="651"/>
      <c r="I11" s="174"/>
      <c r="J11" s="175" t="s">
        <v>154</v>
      </c>
      <c r="K11" s="176" t="s">
        <v>155</v>
      </c>
      <c r="L11" s="175" t="s">
        <v>45</v>
      </c>
      <c r="M11" s="177" t="s">
        <v>46</v>
      </c>
    </row>
    <row r="12" spans="2:122">
      <c r="B12" s="664"/>
      <c r="C12" s="664"/>
      <c r="D12" s="178"/>
      <c r="E12" s="178"/>
      <c r="F12" s="648"/>
      <c r="G12" s="179" t="s">
        <v>156</v>
      </c>
      <c r="H12" s="179" t="s">
        <v>157</v>
      </c>
      <c r="I12" s="179" t="s">
        <v>157</v>
      </c>
      <c r="J12" s="180" t="s">
        <v>158</v>
      </c>
      <c r="K12" s="181" t="s">
        <v>158</v>
      </c>
      <c r="L12" s="182" t="s">
        <v>159</v>
      </c>
      <c r="M12" s="182" t="s">
        <v>159</v>
      </c>
    </row>
    <row r="13" spans="2:122">
      <c r="B13" s="442"/>
      <c r="C13" s="172"/>
      <c r="D13" s="173"/>
      <c r="E13" s="178"/>
      <c r="F13" s="432"/>
      <c r="G13" s="443"/>
      <c r="H13" s="443"/>
      <c r="I13" s="443"/>
      <c r="J13" s="444"/>
      <c r="K13" s="445"/>
      <c r="L13" s="446"/>
      <c r="M13" s="446"/>
    </row>
    <row r="14" spans="2:122" ht="19.2" hidden="1" customHeight="1" outlineLevel="1">
      <c r="B14" s="669" t="s">
        <v>160</v>
      </c>
      <c r="C14" s="651" t="s">
        <v>161</v>
      </c>
      <c r="D14" s="654" t="s">
        <v>179</v>
      </c>
      <c r="E14" s="215" t="s">
        <v>181</v>
      </c>
      <c r="F14" s="217">
        <f>+'(①本体)入力画面'!U57</f>
        <v>0</v>
      </c>
      <c r="G14" s="217">
        <f>+'(①本体)入力画面'!V57</f>
        <v>0</v>
      </c>
      <c r="H14" s="217">
        <f>+'(①本体)入力画面'!Y57</f>
        <v>0</v>
      </c>
      <c r="I14" s="217">
        <f>+'(①本体)入力画面'!Z57</f>
        <v>0</v>
      </c>
      <c r="J14" s="217">
        <f>+'(①本体)入力画面'!AA57</f>
        <v>0</v>
      </c>
      <c r="K14" s="217">
        <f>+'(①本体)入力画面'!AB57</f>
        <v>0</v>
      </c>
      <c r="L14" s="219">
        <f>+'(①本体)入力画面'!FH57</f>
        <v>0</v>
      </c>
      <c r="M14" s="219">
        <f>+'(①本体)入力画面'!FI57</f>
        <v>0</v>
      </c>
    </row>
    <row r="15" spans="2:122" ht="19.2" hidden="1" customHeight="1" outlineLevel="1">
      <c r="B15" s="670"/>
      <c r="C15" s="652"/>
      <c r="D15" s="655"/>
      <c r="E15" s="209" t="s">
        <v>182</v>
      </c>
      <c r="F15" s="75">
        <f>SUMIFS('(①本体)入力画面'!U16:U55,'(①本体)入力画面'!$E$16:$E$55,"計画",'(①本体)入力画面'!$F$16:$F$55,"今回請求")</f>
        <v>0</v>
      </c>
      <c r="G15" s="75">
        <f>SUMIFS('(①本体)入力画面'!V$16:V$55,'(①本体)入力画面'!$E$16:$E$55,"計画",'(①本体)入力画面'!$F$16:$F$55,"今回請求")</f>
        <v>0</v>
      </c>
      <c r="H15" s="75">
        <f>SUMIFS('(①本体)入力画面'!Y$16:Y$55,'(①本体)入力画面'!$E$16:$E$55,"計画",'(①本体)入力画面'!$F$16:$F$55,"今回請求")</f>
        <v>0</v>
      </c>
      <c r="I15" s="75">
        <f>SUMIFS('(①本体)入力画面'!Z$16:Z$55,'(①本体)入力画面'!$E$16:$E$55,"計画",'(①本体)入力画面'!$F$16:$F$55,"今回請求")</f>
        <v>0</v>
      </c>
      <c r="J15" s="75">
        <f>SUMIFS('(①本体)入力画面'!AA$16:AA$55,'(①本体)入力画面'!$E$16:$E$55,"計画",'(①本体)入力画面'!$F$16:$F$55,"今回請求")</f>
        <v>0</v>
      </c>
      <c r="K15" s="76">
        <f>SUMIFS('(①本体)入力画面'!AB$16:AB$55,'(①本体)入力画面'!$E$16:$E$55,"計画",'(①本体)入力画面'!$F$16:$F$55,"今回請求")</f>
        <v>0</v>
      </c>
      <c r="L15" s="77">
        <f>SUMIFS('(①本体)入力画面'!FH$16:FH$55,'(①本体)入力画面'!$E$16:$E$55,"計画",'(①本体)入力画面'!$F$16:$F$55,"今回請求")</f>
        <v>0</v>
      </c>
      <c r="M15" s="77">
        <f>SUMIFS('(①本体)入力画面'!FI$16:FI$55,'(①本体)入力画面'!$E$16:$E$55,"計画",'(①本体)入力画面'!$F$16:$F$55,"今回請求")</f>
        <v>0</v>
      </c>
    </row>
    <row r="16" spans="2:122" ht="19.2" hidden="1" customHeight="1" outlineLevel="1">
      <c r="B16" s="670"/>
      <c r="C16" s="652"/>
      <c r="D16" s="655"/>
      <c r="E16" s="211" t="s">
        <v>183</v>
      </c>
      <c r="F16" s="212">
        <f>SUMIFS('(①本体)入力画面'!U16:U55,'(①本体)入力画面'!$E$16:$E$55,"計画",'(①本体)入力画面'!$F$16:$F$55,"済")</f>
        <v>0</v>
      </c>
      <c r="G16" s="212">
        <f>SUMIFS('(①本体)入力画面'!V$16:V$55,'(①本体)入力画面'!$E$16:$E$55,"計画",'(①本体)入力画面'!$F$16:$F$55,"済")</f>
        <v>0</v>
      </c>
      <c r="H16" s="212">
        <f>SUMIFS('(①本体)入力画面'!Y$16:Y$55,'(①本体)入力画面'!$E$16:$E$55,"計画",'(①本体)入力画面'!$F$16:$F$55,"済")</f>
        <v>0</v>
      </c>
      <c r="I16" s="212">
        <f>SUMIFS('(①本体)入力画面'!Z$16:Z$55,'(①本体)入力画面'!$E$16:$E$55,"計画",'(①本体)入力画面'!$F$16:$F$55,"済")</f>
        <v>0</v>
      </c>
      <c r="J16" s="212">
        <f>SUMIFS('(①本体)入力画面'!AA$16:AA$55,'(①本体)入力画面'!$E$16:$E$55,"計画",'(①本体)入力画面'!$F$16:$F$55,"済")</f>
        <v>0</v>
      </c>
      <c r="K16" s="213">
        <f>SUMIFS('(①本体)入力画面'!AB$16:AB$55,'(①本体)入力画面'!$E$16:$E$55,"計画",'(①本体)入力画面'!$F$16:$F$55,"済")</f>
        <v>0</v>
      </c>
      <c r="L16" s="214">
        <f>SUMIFS('(①本体)入力画面'!FH$16:FH$55,'(①本体)入力画面'!$E$16:$E$55,"計画",'(①本体)入力画面'!$F$16:$F$55,"済")</f>
        <v>0</v>
      </c>
      <c r="M16" s="214">
        <f>SUMIFS('(①本体)入力画面'!FI$16:FI$55,'(①本体)入力画面'!$E$16:$E$55,"計画",'(①本体)入力画面'!$F$16:$F$55,"済")</f>
        <v>0</v>
      </c>
    </row>
    <row r="17" spans="2:13" ht="19.2" hidden="1" customHeight="1" outlineLevel="1">
      <c r="B17" s="670"/>
      <c r="C17" s="652"/>
      <c r="D17" s="656"/>
      <c r="E17" s="210" t="s">
        <v>185</v>
      </c>
      <c r="F17" s="72">
        <f>SUMIFS('(①本体)入力画面'!U16:U55,'(①本体)入力画面'!$E$16:$E$55,"計画",'(①本体)入力画面'!$F$16:$F$55,"事業中止")</f>
        <v>0</v>
      </c>
      <c r="G17" s="72">
        <f>SUMIFS('(①本体)入力画面'!V$16:V$55,'(①本体)入力画面'!$E$16:$E$55,"計画",'(①本体)入力画面'!$F$16:$F$55,"事業中止")</f>
        <v>0</v>
      </c>
      <c r="H17" s="72">
        <f>SUMIFS('(①本体)入力画面'!Y$16:Y$55,'(①本体)入力画面'!$E$16:$E$55,"計画",'(①本体)入力画面'!$F$16:$F$55,"事業中止")</f>
        <v>0</v>
      </c>
      <c r="I17" s="72">
        <f>SUMIFS('(①本体)入力画面'!Z$16:Z$55,'(①本体)入力画面'!$E$16:$E$55,"計画",'(①本体)入力画面'!$F$16:$F$55,"事業中止")</f>
        <v>0</v>
      </c>
      <c r="J17" s="72">
        <f>SUMIFS('(①本体)入力画面'!AA$16:AA$55,'(①本体)入力画面'!$E$16:$E$55,"計画",'(①本体)入力画面'!$F$16:$F$55,"事業中止")</f>
        <v>0</v>
      </c>
      <c r="K17" s="73">
        <f>SUMIFS('(①本体)入力画面'!AB$16:AB$55,'(①本体)入力画面'!$E$16:$E$55,"計画",'(①本体)入力画面'!$F$16:$F$55,"事業中止")</f>
        <v>0</v>
      </c>
      <c r="L17" s="74">
        <f>SUMIFS('(①本体)入力画面'!FH$16:FH$55,'(①本体)入力画面'!$E$16:$E$55,"計画",'(①本体)入力画面'!$F$16:$F$55,"事業中止")</f>
        <v>0</v>
      </c>
      <c r="M17" s="74">
        <f>SUMIFS('(①本体)入力画面'!FI$16:FI$55,'(①本体)入力画面'!$E$16:$E$55,"計画",'(①本体)入力画面'!$F$16:$F$55,"事業中止")</f>
        <v>0</v>
      </c>
    </row>
    <row r="18" spans="2:13" ht="19.2" hidden="1" customHeight="1" outlineLevel="1">
      <c r="B18" s="670"/>
      <c r="C18" s="652"/>
      <c r="D18" s="651" t="s">
        <v>162</v>
      </c>
      <c r="E18" s="215" t="s">
        <v>184</v>
      </c>
      <c r="F18" s="217">
        <f>SUM(F19:F20)</f>
        <v>0</v>
      </c>
      <c r="G18" s="217">
        <f t="shared" ref="G18:M18" si="0">SUM(G19:G20)</f>
        <v>0</v>
      </c>
      <c r="H18" s="217">
        <f t="shared" si="0"/>
        <v>0</v>
      </c>
      <c r="I18" s="217">
        <f t="shared" si="0"/>
        <v>0</v>
      </c>
      <c r="J18" s="217">
        <f t="shared" si="0"/>
        <v>0</v>
      </c>
      <c r="K18" s="217">
        <f t="shared" si="0"/>
        <v>0</v>
      </c>
      <c r="L18" s="219">
        <f t="shared" si="0"/>
        <v>0</v>
      </c>
      <c r="M18" s="219">
        <f t="shared" si="0"/>
        <v>0</v>
      </c>
    </row>
    <row r="19" spans="2:13" ht="19.2" hidden="1" customHeight="1" outlineLevel="1">
      <c r="B19" s="670"/>
      <c r="C19" s="652"/>
      <c r="D19" s="652"/>
      <c r="E19" s="209" t="s">
        <v>182</v>
      </c>
      <c r="F19" s="75">
        <f>SUMIFS('(①本体)入力画面'!U16:U55,'(①本体)入力画面'!$E$16:$E$55,"実績",'(①本体)入力画面'!$F$16:$F$55,"今回請求")</f>
        <v>0</v>
      </c>
      <c r="G19" s="75">
        <f>SUMIFS('(①本体)入力画面'!V$16:V$55,'(①本体)入力画面'!$E$16:$E$55,"実績",'(①本体)入力画面'!$F$16:$F$55,"今回請求")</f>
        <v>0</v>
      </c>
      <c r="H19" s="75">
        <f>SUMIFS('(①本体)入力画面'!Y$16:Y$55,'(①本体)入力画面'!$E$16:$E$55,"実績",'(①本体)入力画面'!$F$16:$F$55,"今回請求")</f>
        <v>0</v>
      </c>
      <c r="I19" s="75">
        <f>SUMIFS('(①本体)入力画面'!Z$16:Z$55,'(①本体)入力画面'!$E$16:$E$55,"実績",'(①本体)入力画面'!$F$16:$F$55,"今回請求")</f>
        <v>0</v>
      </c>
      <c r="J19" s="75">
        <f>SUMIFS('(①本体)入力画面'!AA$16:AA$55,'(①本体)入力画面'!$E$16:$E$55,"実績",'(①本体)入力画面'!$F$16:$F$55,"今回請求")</f>
        <v>0</v>
      </c>
      <c r="K19" s="76">
        <f>SUMIFS('(①本体)入力画面'!AB$16:AB$55,'(①本体)入力画面'!$E$16:$E$55,"実績",'(①本体)入力画面'!$F$16:$F$55,"今回請求")</f>
        <v>0</v>
      </c>
      <c r="L19" s="77">
        <f>SUMIFS('(①本体)入力画面'!FH$16:FH$55,'(①本体)入力画面'!$E$16:$E$55,"実績",'(①本体)入力画面'!$F$16:$F$55,"今回請求")</f>
        <v>0</v>
      </c>
      <c r="M19" s="77">
        <f>SUMIFS('(①本体)入力画面'!FI$16:FI$55,'(①本体)入力画面'!$E$16:$E$55,"実績",'(①本体)入力画面'!$F$16:$F$55,"今回請求")</f>
        <v>0</v>
      </c>
    </row>
    <row r="20" spans="2:13" ht="19.2" hidden="1" customHeight="1" outlineLevel="1">
      <c r="B20" s="670"/>
      <c r="C20" s="653"/>
      <c r="D20" s="653"/>
      <c r="E20" s="210" t="s">
        <v>183</v>
      </c>
      <c r="F20" s="72">
        <f>SUMIFS('(①本体)入力画面'!U16:U55,'(①本体)入力画面'!$E$16:$E$55,"実績",'(①本体)入力画面'!$F$16:$F$55,"済")</f>
        <v>0</v>
      </c>
      <c r="G20" s="72">
        <f>SUMIFS('(①本体)入力画面'!V$16:V$55,'(①本体)入力画面'!$E$16:$E$55,"実績",'(①本体)入力画面'!$F$16:$F$55,"済")</f>
        <v>0</v>
      </c>
      <c r="H20" s="72">
        <f>SUMIFS('(①本体)入力画面'!Y$16:Y$55,'(①本体)入力画面'!$E$16:$E$55,"実績",'(①本体)入力画面'!$F$16:$F$55,"済")</f>
        <v>0</v>
      </c>
      <c r="I20" s="72">
        <f>SUMIFS('(①本体)入力画面'!Z$16:Z$55,'(①本体)入力画面'!$E$16:$E$55,"実績",'(①本体)入力画面'!$F$16:$F$55,"済")</f>
        <v>0</v>
      </c>
      <c r="J20" s="72">
        <f>SUMIFS('(①本体)入力画面'!AA$16:AA$55,'(①本体)入力画面'!$E$16:$E$55,"実績",'(①本体)入力画面'!$F$16:$F$55,"済")</f>
        <v>0</v>
      </c>
      <c r="K20" s="73">
        <f>SUMIFS('(①本体)入力画面'!AB$16:AB$55,'(①本体)入力画面'!$E$16:$E$55,"実績",'(①本体)入力画面'!$F$16:$F$55,"済")</f>
        <v>0</v>
      </c>
      <c r="L20" s="74">
        <f>SUMIFS('(①本体)入力画面'!FH$16:FH$55,'(①本体)入力画面'!$E$16:$E$55,"実績",'(①本体)入力画面'!$F$16:$F$55,"済")</f>
        <v>0</v>
      </c>
      <c r="M20" s="74">
        <f>SUMIFS('(①本体)入力画面'!FI$16:FI$55,'(①本体)入力画面'!$E$16:$E$55,"実績",'(①本体)入力画面'!$F$16:$F$55,"済")</f>
        <v>0</v>
      </c>
    </row>
    <row r="21" spans="2:13" ht="19.2" customHeight="1" collapsed="1">
      <c r="B21" s="670"/>
      <c r="C21" s="463" t="s">
        <v>379</v>
      </c>
      <c r="D21" s="464"/>
      <c r="E21" s="453"/>
      <c r="F21" s="454"/>
      <c r="G21" s="454"/>
      <c r="H21" s="454"/>
      <c r="I21" s="454"/>
      <c r="J21" s="454"/>
      <c r="K21" s="455"/>
      <c r="L21" s="456"/>
      <c r="M21" s="456"/>
    </row>
    <row r="22" spans="2:13" ht="19.2" hidden="1" customHeight="1" outlineLevel="1">
      <c r="B22" s="670"/>
      <c r="C22" s="651" t="s">
        <v>163</v>
      </c>
      <c r="D22" s="654" t="s">
        <v>179</v>
      </c>
      <c r="E22" s="215" t="s">
        <v>181</v>
      </c>
      <c r="F22" s="217">
        <f>+'(①本体)入力画面'!AF57</f>
        <v>0</v>
      </c>
      <c r="G22" s="217">
        <f>+'(①本体)入力画面'!AG57</f>
        <v>0</v>
      </c>
      <c r="H22" s="217">
        <f>+'(①本体)入力画面'!AH57</f>
        <v>0</v>
      </c>
      <c r="I22" s="217">
        <f>+'(①本体)入力画面'!AI57</f>
        <v>0</v>
      </c>
      <c r="J22" s="217">
        <f>+'(①本体)入力画面'!AJ57</f>
        <v>0</v>
      </c>
      <c r="K22" s="218">
        <f>+'(①本体)入力画面'!AK57</f>
        <v>0</v>
      </c>
      <c r="L22" s="219">
        <f>+'(①本体)入力画面'!FK57</f>
        <v>0</v>
      </c>
      <c r="M22" s="219">
        <f>+'(①本体)入力画面'!FL57</f>
        <v>0</v>
      </c>
    </row>
    <row r="23" spans="2:13" ht="19.2" hidden="1" customHeight="1" outlineLevel="1">
      <c r="B23" s="670"/>
      <c r="C23" s="652"/>
      <c r="D23" s="655"/>
      <c r="E23" s="209" t="s">
        <v>182</v>
      </c>
      <c r="F23" s="75">
        <f>SUMIFS('(①本体)入力画面'!AF16:AF55,'(①本体)入力画面'!$E$16:$E$55,"計画",'(①本体)入力画面'!$F$16:$F$55,"今回請求")</f>
        <v>0</v>
      </c>
      <c r="G23" s="75">
        <f>SUMIFS('(①本体)入力画面'!AG$16:AG$55,'(①本体)入力画面'!$E$16:$E$55,"計画",'(①本体)入力画面'!$F$16:$F$55,"今回請求")</f>
        <v>0</v>
      </c>
      <c r="H23" s="75">
        <f>SUMIFS('(①本体)入力画面'!AH$16:AH$55,'(①本体)入力画面'!$E$16:$E$55,"計画",'(①本体)入力画面'!$F$16:$F$55,"今回請求")</f>
        <v>0</v>
      </c>
      <c r="I23" s="75">
        <f>SUMIFS('(①本体)入力画面'!AI$16:AI$55,'(①本体)入力画面'!$E$16:$E$55,"計画",'(①本体)入力画面'!$F$16:$F$55,"今回請求")</f>
        <v>0</v>
      </c>
      <c r="J23" s="75">
        <f>SUMIFS('(①本体)入力画面'!AJ$16:AJ$55,'(①本体)入力画面'!$E$16:$E$55,"計画",'(①本体)入力画面'!$F$16:$F$55,"今回請求")</f>
        <v>0</v>
      </c>
      <c r="K23" s="76">
        <f>SUMIFS('(①本体)入力画面'!AK$16:AK$55,'(①本体)入力画面'!$E$16:$E$55,"計画",'(①本体)入力画面'!$F$16:$F$55,"今回請求")</f>
        <v>0</v>
      </c>
      <c r="L23" s="77">
        <f>SUMIFS('(①本体)入力画面'!FK$16:FK$55,'(①本体)入力画面'!$E$16:$E$55,"計画",'(①本体)入力画面'!$F$16:$F$55,"今回請求")</f>
        <v>0</v>
      </c>
      <c r="M23" s="77">
        <f>SUMIFS('(①本体)入力画面'!FL$16:FL$55,'(①本体)入力画面'!$E$16:$E$55,"計画",'(①本体)入力画面'!$F$16:$F$55,"今回請求")</f>
        <v>0</v>
      </c>
    </row>
    <row r="24" spans="2:13" ht="19.2" hidden="1" customHeight="1" outlineLevel="1">
      <c r="B24" s="670"/>
      <c r="C24" s="652"/>
      <c r="D24" s="655"/>
      <c r="E24" s="220" t="s">
        <v>183</v>
      </c>
      <c r="F24" s="221">
        <f>SUMIFS('(①本体)入力画面'!AF16:AF55,'(①本体)入力画面'!$E$16:$E$55,"計画",'(①本体)入力画面'!$F$16:$F$55,"済")</f>
        <v>0</v>
      </c>
      <c r="G24" s="221">
        <f>SUMIFS('(①本体)入力画面'!AG$16:AG$55,'(①本体)入力画面'!$E$16:$E$55,"計画",'(①本体)入力画面'!$F$16:$F$55,"済")</f>
        <v>0</v>
      </c>
      <c r="H24" s="221">
        <f>SUMIFS('(①本体)入力画面'!AH$16:AH$55,'(①本体)入力画面'!$E$16:$E$55,"計画",'(①本体)入力画面'!$F$16:$F$55,"済")</f>
        <v>0</v>
      </c>
      <c r="I24" s="221">
        <f>SUMIFS('(①本体)入力画面'!AI$16:AI$55,'(①本体)入力画面'!$E$16:$E$55,"計画",'(①本体)入力画面'!$F$16:$F$55,"済")</f>
        <v>0</v>
      </c>
      <c r="J24" s="221">
        <f>SUMIFS('(①本体)入力画面'!AJ$16:AJ$55,'(①本体)入力画面'!$E$16:$E$55,"計画",'(①本体)入力画面'!$F$16:$F$55,"済")</f>
        <v>0</v>
      </c>
      <c r="K24" s="222">
        <f>SUMIFS('(①本体)入力画面'!AK$16:AK$55,'(①本体)入力画面'!$E$16:$E$55,"計画",'(①本体)入力画面'!$F$16:$F$55,"済")</f>
        <v>0</v>
      </c>
      <c r="L24" s="223">
        <f>SUMIFS('(①本体)入力画面'!FK$16:FK$55,'(①本体)入力画面'!$E$16:$E$55,"計画",'(①本体)入力画面'!$F$16:$F$55,"済")</f>
        <v>0</v>
      </c>
      <c r="M24" s="223">
        <f>SUMIFS('(①本体)入力画面'!FL$16:FL$55,'(①本体)入力画面'!$E$16:$E$55,"計画",'(①本体)入力画面'!$F$16:$F$55,"済")</f>
        <v>0</v>
      </c>
    </row>
    <row r="25" spans="2:13" ht="19.2" hidden="1" customHeight="1" outlineLevel="1">
      <c r="B25" s="670"/>
      <c r="C25" s="652"/>
      <c r="D25" s="656"/>
      <c r="E25" s="210" t="s">
        <v>185</v>
      </c>
      <c r="F25" s="72">
        <f>SUMIFS('(①本体)入力画面'!AF16:AF55,'(①本体)入力画面'!$E$16:$E$55,"計画",'(①本体)入力画面'!$F$16:$F$55,"事業中止")</f>
        <v>0</v>
      </c>
      <c r="G25" s="72">
        <f>SUMIFS('(①本体)入力画面'!AG$16:AG$55,'(①本体)入力画面'!$E$16:$E$55,"計画",'(①本体)入力画面'!$F$16:$F$55,"事業中止")</f>
        <v>0</v>
      </c>
      <c r="H25" s="72">
        <f>SUMIFS('(①本体)入力画面'!AH$16:AH$55,'(①本体)入力画面'!$E$16:$E$55,"計画",'(①本体)入力画面'!$F$16:$F$55,"事業中止")</f>
        <v>0</v>
      </c>
      <c r="I25" s="72">
        <f>SUMIFS('(①本体)入力画面'!AI$16:AI$55,'(①本体)入力画面'!$E$16:$E$55,"計画",'(①本体)入力画面'!$F$16:$F$55,"事業中止")</f>
        <v>0</v>
      </c>
      <c r="J25" s="72">
        <f>SUMIFS('(①本体)入力画面'!AJ$16:AJ$55,'(①本体)入力画面'!$E$16:$E$55,"計画",'(①本体)入力画面'!$F$16:$F$55,"事業中止")</f>
        <v>0</v>
      </c>
      <c r="K25" s="73">
        <f>SUMIFS('(①本体)入力画面'!AK$16:AK$55,'(①本体)入力画面'!$E$16:$E$55,"計画",'(①本体)入力画面'!$F$16:$F$55,"事業中止")</f>
        <v>0</v>
      </c>
      <c r="L25" s="74">
        <f>SUMIFS('(①本体)入力画面'!FK$16:FK$55,'(①本体)入力画面'!$E$16:$E$55,"計画",'(①本体)入力画面'!$F$16:$F$55,"事業中止")</f>
        <v>0</v>
      </c>
      <c r="M25" s="74">
        <f>SUMIFS('(①本体)入力画面'!FL$16:FL$55,'(①本体)入力画面'!$E$16:$E$55,"計画",'(①本体)入力画面'!$F$16:$F$55,"事業中止")</f>
        <v>0</v>
      </c>
    </row>
    <row r="26" spans="2:13" ht="19.2" hidden="1" customHeight="1" outlineLevel="1">
      <c r="B26" s="670"/>
      <c r="C26" s="652"/>
      <c r="D26" s="651" t="s">
        <v>162</v>
      </c>
      <c r="E26" s="216" t="s">
        <v>184</v>
      </c>
      <c r="F26" s="217">
        <f>SUM(F27:F28)</f>
        <v>0</v>
      </c>
      <c r="G26" s="217">
        <f t="shared" ref="G26:M26" si="1">SUM(G27:G28)</f>
        <v>0</v>
      </c>
      <c r="H26" s="217">
        <f t="shared" si="1"/>
        <v>0</v>
      </c>
      <c r="I26" s="217">
        <f t="shared" si="1"/>
        <v>0</v>
      </c>
      <c r="J26" s="217">
        <f t="shared" si="1"/>
        <v>0</v>
      </c>
      <c r="K26" s="218">
        <f t="shared" si="1"/>
        <v>0</v>
      </c>
      <c r="L26" s="219">
        <f t="shared" si="1"/>
        <v>0</v>
      </c>
      <c r="M26" s="219">
        <f t="shared" si="1"/>
        <v>0</v>
      </c>
    </row>
    <row r="27" spans="2:13" ht="19.2" hidden="1" customHeight="1" outlineLevel="1">
      <c r="B27" s="670"/>
      <c r="C27" s="652"/>
      <c r="D27" s="652"/>
      <c r="E27" s="209" t="s">
        <v>182</v>
      </c>
      <c r="F27" s="75">
        <f>SUMIFS('(①本体)入力画面'!AF16:AF55,'(①本体)入力画面'!$E$16:$E$55,"実績",'(①本体)入力画面'!$F$16:$F$55,"今回請求")</f>
        <v>0</v>
      </c>
      <c r="G27" s="75">
        <f>SUMIFS('(①本体)入力画面'!AG$16:AG$55,'(①本体)入力画面'!$E$16:$E$55,"実績",'(①本体)入力画面'!$F$16:$F$55,"今回請求")</f>
        <v>0</v>
      </c>
      <c r="H27" s="75">
        <f>SUMIFS('(①本体)入力画面'!AH$16:AH$55,'(①本体)入力画面'!$E$16:$E$55,"実績",'(①本体)入力画面'!$F$16:$F$55,"今回請求")</f>
        <v>0</v>
      </c>
      <c r="I27" s="75">
        <f>SUMIFS('(①本体)入力画面'!AI$16:AI$55,'(①本体)入力画面'!$E$16:$E$55,"実績",'(①本体)入力画面'!$F$16:$F$55,"今回請求")</f>
        <v>0</v>
      </c>
      <c r="J27" s="75">
        <f>SUMIFS('(①本体)入力画面'!AJ$16:AJ$55,'(①本体)入力画面'!$E$16:$E$55,"実績",'(①本体)入力画面'!$F$16:$F$55,"今回請求")</f>
        <v>0</v>
      </c>
      <c r="K27" s="76">
        <f>SUMIFS('(①本体)入力画面'!AK$16:AK$55,'(①本体)入力画面'!$E$16:$E$55,"実績",'(①本体)入力画面'!$F$16:$F$55,"今回請求")</f>
        <v>0</v>
      </c>
      <c r="L27" s="77">
        <f>SUMIFS('(①本体)入力画面'!FK$16:FK$55,'(①本体)入力画面'!$E$16:$E$55,"実績",'(①本体)入力画面'!$F$16:$F$55,"今回請求")</f>
        <v>0</v>
      </c>
      <c r="M27" s="77">
        <f>SUMIFS('(①本体)入力画面'!FL$16:FL$55,'(①本体)入力画面'!$E$16:$E$55,"実績",'(①本体)入力画面'!$F$16:$F$55,"今回請求")</f>
        <v>0</v>
      </c>
    </row>
    <row r="28" spans="2:13" ht="19.2" hidden="1" customHeight="1" outlineLevel="1">
      <c r="B28" s="670"/>
      <c r="C28" s="653"/>
      <c r="D28" s="653"/>
      <c r="E28" s="210" t="s">
        <v>183</v>
      </c>
      <c r="F28" s="72">
        <f>SUMIFS('(①本体)入力画面'!AF16:AF55,'(①本体)入力画面'!$E$16:$E$55,"実績",'(①本体)入力画面'!$F$16:$F$55,"済")</f>
        <v>0</v>
      </c>
      <c r="G28" s="72">
        <f>SUMIFS('(①本体)入力画面'!AG$16:AG$55,'(①本体)入力画面'!$E$16:$E$55,"実績",'(①本体)入力画面'!$F$16:$F$55,"済")</f>
        <v>0</v>
      </c>
      <c r="H28" s="72">
        <f>SUMIFS('(①本体)入力画面'!AH$16:AH$55,'(①本体)入力画面'!$E$16:$E$55,"実績",'(①本体)入力画面'!$F$16:$F$55,"済")</f>
        <v>0</v>
      </c>
      <c r="I28" s="72">
        <f>SUMIFS('(①本体)入力画面'!AI$16:AI$55,'(①本体)入力画面'!$E$16:$E$55,"実績",'(①本体)入力画面'!$F$16:$F$55,"済")</f>
        <v>0</v>
      </c>
      <c r="J28" s="72">
        <f>SUMIFS('(①本体)入力画面'!AJ$16:AJ$55,'(①本体)入力画面'!$E$16:$E$55,"実績",'(①本体)入力画面'!$F$16:$F$55,"済")</f>
        <v>0</v>
      </c>
      <c r="K28" s="73">
        <f>SUMIFS('(①本体)入力画面'!AK$16:AK$55,'(①本体)入力画面'!$E$16:$E$55,"実績",'(①本体)入力画面'!$F$16:$F$55,"済")</f>
        <v>0</v>
      </c>
      <c r="L28" s="74">
        <f>SUMIFS('(①本体)入力画面'!FK$16:FK$55,'(①本体)入力画面'!$E$16:$E$55,"実績",'(①本体)入力画面'!$F$16:$F$55,"済")</f>
        <v>0</v>
      </c>
      <c r="M28" s="74">
        <f>SUMIFS('(①本体)入力画面'!FL$16:FL$55,'(①本体)入力画面'!$E$16:$E$55,"実績",'(①本体)入力画面'!$F$16:$F$55,"済")</f>
        <v>0</v>
      </c>
    </row>
    <row r="29" spans="2:13" ht="19.2" customHeight="1" collapsed="1">
      <c r="B29" s="670"/>
      <c r="C29" s="463" t="s">
        <v>380</v>
      </c>
      <c r="D29" s="464"/>
      <c r="E29" s="453"/>
      <c r="F29" s="454"/>
      <c r="G29" s="454"/>
      <c r="H29" s="454"/>
      <c r="I29" s="454"/>
      <c r="J29" s="454"/>
      <c r="K29" s="455"/>
      <c r="L29" s="456"/>
      <c r="M29" s="456"/>
    </row>
    <row r="30" spans="2:13" ht="19.2" customHeight="1">
      <c r="B30" s="670"/>
      <c r="C30" s="666" t="s">
        <v>164</v>
      </c>
      <c r="D30" s="654" t="s">
        <v>179</v>
      </c>
      <c r="E30" s="215" t="s">
        <v>181</v>
      </c>
      <c r="F30" s="217">
        <f>+F14+F22</f>
        <v>0</v>
      </c>
      <c r="G30" s="217">
        <f t="shared" ref="G30:M30" si="2">+G14+G22</f>
        <v>0</v>
      </c>
      <c r="H30" s="217">
        <f t="shared" si="2"/>
        <v>0</v>
      </c>
      <c r="I30" s="217">
        <f t="shared" si="2"/>
        <v>0</v>
      </c>
      <c r="J30" s="217">
        <f t="shared" si="2"/>
        <v>0</v>
      </c>
      <c r="K30" s="218">
        <f t="shared" si="2"/>
        <v>0</v>
      </c>
      <c r="L30" s="219">
        <f t="shared" si="2"/>
        <v>0</v>
      </c>
      <c r="M30" s="219">
        <f t="shared" si="2"/>
        <v>0</v>
      </c>
    </row>
    <row r="31" spans="2:13" ht="19.2" customHeight="1">
      <c r="B31" s="670"/>
      <c r="C31" s="667"/>
      <c r="D31" s="655"/>
      <c r="E31" s="209" t="s">
        <v>182</v>
      </c>
      <c r="F31" s="75">
        <f>+F15+F23</f>
        <v>0</v>
      </c>
      <c r="G31" s="75">
        <f t="shared" ref="G31:M31" si="3">+G15+G23</f>
        <v>0</v>
      </c>
      <c r="H31" s="75">
        <f t="shared" si="3"/>
        <v>0</v>
      </c>
      <c r="I31" s="75">
        <f t="shared" si="3"/>
        <v>0</v>
      </c>
      <c r="J31" s="75">
        <f t="shared" si="3"/>
        <v>0</v>
      </c>
      <c r="K31" s="76">
        <f t="shared" si="3"/>
        <v>0</v>
      </c>
      <c r="L31" s="77">
        <f t="shared" si="3"/>
        <v>0</v>
      </c>
      <c r="M31" s="77">
        <f t="shared" si="3"/>
        <v>0</v>
      </c>
    </row>
    <row r="32" spans="2:13" ht="19.2" customHeight="1">
      <c r="B32" s="670"/>
      <c r="C32" s="667"/>
      <c r="D32" s="655"/>
      <c r="E32" s="220" t="s">
        <v>183</v>
      </c>
      <c r="F32" s="221">
        <f>+F16+F24</f>
        <v>0</v>
      </c>
      <c r="G32" s="221">
        <f t="shared" ref="G32:M33" si="4">+G16+G24</f>
        <v>0</v>
      </c>
      <c r="H32" s="221">
        <f t="shared" si="4"/>
        <v>0</v>
      </c>
      <c r="I32" s="221">
        <f t="shared" si="4"/>
        <v>0</v>
      </c>
      <c r="J32" s="221">
        <f t="shared" si="4"/>
        <v>0</v>
      </c>
      <c r="K32" s="222">
        <f t="shared" si="4"/>
        <v>0</v>
      </c>
      <c r="L32" s="223">
        <f t="shared" si="4"/>
        <v>0</v>
      </c>
      <c r="M32" s="223">
        <f t="shared" si="4"/>
        <v>0</v>
      </c>
    </row>
    <row r="33" spans="2:13" ht="19.2" customHeight="1">
      <c r="B33" s="670"/>
      <c r="C33" s="667"/>
      <c r="D33" s="656"/>
      <c r="E33" s="210" t="s">
        <v>185</v>
      </c>
      <c r="F33" s="72">
        <f>+F17+F25</f>
        <v>0</v>
      </c>
      <c r="G33" s="72">
        <f t="shared" si="4"/>
        <v>0</v>
      </c>
      <c r="H33" s="72">
        <f t="shared" si="4"/>
        <v>0</v>
      </c>
      <c r="I33" s="72">
        <f t="shared" si="4"/>
        <v>0</v>
      </c>
      <c r="J33" s="72">
        <f t="shared" si="4"/>
        <v>0</v>
      </c>
      <c r="K33" s="73">
        <f t="shared" si="4"/>
        <v>0</v>
      </c>
      <c r="L33" s="74">
        <f t="shared" si="4"/>
        <v>0</v>
      </c>
      <c r="M33" s="74">
        <f t="shared" si="4"/>
        <v>0</v>
      </c>
    </row>
    <row r="34" spans="2:13" ht="19.2" customHeight="1">
      <c r="B34" s="670"/>
      <c r="C34" s="667"/>
      <c r="D34" s="651" t="s">
        <v>162</v>
      </c>
      <c r="E34" s="215" t="s">
        <v>184</v>
      </c>
      <c r="F34" s="217">
        <f>SUM(F35:F36)</f>
        <v>0</v>
      </c>
      <c r="G34" s="217">
        <f t="shared" ref="G34:M34" si="5">SUM(G35:G36)</f>
        <v>0</v>
      </c>
      <c r="H34" s="217">
        <f t="shared" si="5"/>
        <v>0</v>
      </c>
      <c r="I34" s="217">
        <f t="shared" si="5"/>
        <v>0</v>
      </c>
      <c r="J34" s="217">
        <f t="shared" si="5"/>
        <v>0</v>
      </c>
      <c r="K34" s="218">
        <f t="shared" si="5"/>
        <v>0</v>
      </c>
      <c r="L34" s="219">
        <f t="shared" si="5"/>
        <v>0</v>
      </c>
      <c r="M34" s="219">
        <f t="shared" si="5"/>
        <v>0</v>
      </c>
    </row>
    <row r="35" spans="2:13" ht="19.2" customHeight="1">
      <c r="B35" s="670"/>
      <c r="C35" s="667"/>
      <c r="D35" s="652"/>
      <c r="E35" s="209" t="s">
        <v>182</v>
      </c>
      <c r="F35" s="75">
        <f>+F19+F27</f>
        <v>0</v>
      </c>
      <c r="G35" s="75">
        <f t="shared" ref="G35:M35" si="6">+G19+G27</f>
        <v>0</v>
      </c>
      <c r="H35" s="75">
        <f t="shared" si="6"/>
        <v>0</v>
      </c>
      <c r="I35" s="75">
        <f t="shared" si="6"/>
        <v>0</v>
      </c>
      <c r="J35" s="75">
        <f t="shared" si="6"/>
        <v>0</v>
      </c>
      <c r="K35" s="76">
        <f t="shared" si="6"/>
        <v>0</v>
      </c>
      <c r="L35" s="77">
        <f t="shared" si="6"/>
        <v>0</v>
      </c>
      <c r="M35" s="77">
        <f t="shared" si="6"/>
        <v>0</v>
      </c>
    </row>
    <row r="36" spans="2:13" ht="19.2" customHeight="1">
      <c r="B36" s="671"/>
      <c r="C36" s="668"/>
      <c r="D36" s="653"/>
      <c r="E36" s="210" t="s">
        <v>183</v>
      </c>
      <c r="F36" s="72">
        <f>+F20+F28</f>
        <v>0</v>
      </c>
      <c r="G36" s="72">
        <f t="shared" ref="G36:M36" si="7">+G20+G28</f>
        <v>0</v>
      </c>
      <c r="H36" s="72">
        <f t="shared" si="7"/>
        <v>0</v>
      </c>
      <c r="I36" s="72">
        <f t="shared" si="7"/>
        <v>0</v>
      </c>
      <c r="J36" s="72">
        <f t="shared" si="7"/>
        <v>0</v>
      </c>
      <c r="K36" s="73">
        <f t="shared" si="7"/>
        <v>0</v>
      </c>
      <c r="L36" s="74">
        <f t="shared" si="7"/>
        <v>0</v>
      </c>
      <c r="M36" s="74">
        <f t="shared" si="7"/>
        <v>0</v>
      </c>
    </row>
    <row r="37" spans="2:13" ht="19.2" customHeight="1" outlineLevel="2">
      <c r="B37" s="657" t="s">
        <v>165</v>
      </c>
      <c r="C37" s="658"/>
      <c r="D37" s="654" t="s">
        <v>179</v>
      </c>
      <c r="E37" s="215" t="s">
        <v>181</v>
      </c>
      <c r="F37" s="217">
        <f>+'(①本体)入力画面'!AO57</f>
        <v>0</v>
      </c>
      <c r="G37" s="217">
        <f>+'(①本体)入力画面'!AP57</f>
        <v>0</v>
      </c>
      <c r="H37" s="217">
        <f>+'(①本体)入力画面'!AS57</f>
        <v>0</v>
      </c>
      <c r="I37" s="217">
        <f>+'(①本体)入力画面'!AT57</f>
        <v>0</v>
      </c>
      <c r="J37" s="217">
        <f>+'(①本体)入力画面'!AU57</f>
        <v>0</v>
      </c>
      <c r="K37" s="218">
        <f>+'(①本体)入力画面'!AV57</f>
        <v>0</v>
      </c>
      <c r="L37" s="219">
        <f>+'(①本体)入力画面'!FN57</f>
        <v>0</v>
      </c>
      <c r="M37" s="219">
        <f>+'(①本体)入力画面'!FO57</f>
        <v>0</v>
      </c>
    </row>
    <row r="38" spans="2:13" ht="19.2" customHeight="1" outlineLevel="2">
      <c r="B38" s="659"/>
      <c r="C38" s="660"/>
      <c r="D38" s="655"/>
      <c r="E38" s="209" t="s">
        <v>182</v>
      </c>
      <c r="F38" s="75">
        <f>SUMIFS('(①本体)入力画面'!AO$16:AO$55,'(①本体)入力画面'!$E$16:$E$55,"計画",'(①本体)入力画面'!$F$16:$F$55,"今回請求")</f>
        <v>0</v>
      </c>
      <c r="G38" s="75">
        <f>SUMIFS('(①本体)入力画面'!AP$16:AP$55,'(①本体)入力画面'!$E$16:$E$55,"計画",'(①本体)入力画面'!$F$16:$F$55,"今回請求")</f>
        <v>0</v>
      </c>
      <c r="H38" s="75">
        <f>SUMIFS('(①本体)入力画面'!AS$16:AS$55,'(①本体)入力画面'!$E$16:$E$55,"計画",'(①本体)入力画面'!$F$16:$F$55,"今回請求")</f>
        <v>0</v>
      </c>
      <c r="I38" s="75">
        <f>SUMIFS('(①本体)入力画面'!AT$16:AT$55,'(①本体)入力画面'!$E$16:$E$55,"計画",'(①本体)入力画面'!$F$16:$F$55,"今回請求")</f>
        <v>0</v>
      </c>
      <c r="J38" s="75">
        <f>SUMIFS('(①本体)入力画面'!AU$16:AU$55,'(①本体)入力画面'!$E$16:$E$55,"計画",'(①本体)入力画面'!$F$16:$F$55,"今回請求")</f>
        <v>0</v>
      </c>
      <c r="K38" s="76">
        <f>SUMIFS('(①本体)入力画面'!AV$16:AV$55,'(①本体)入力画面'!$E$16:$E$55,"計画",'(①本体)入力画面'!$F$16:$F$55,"今回請求")</f>
        <v>0</v>
      </c>
      <c r="L38" s="77">
        <f>SUMIFS('(①本体)入力画面'!FN$16:FN$55,'(①本体)入力画面'!$E$16:$E$55,"計画",'(①本体)入力画面'!$F$16:$F$55,"今回請求")</f>
        <v>0</v>
      </c>
      <c r="M38" s="77">
        <f>SUMIFS('(①本体)入力画面'!FO$16:FO$55,'(①本体)入力画面'!$E$16:$E$55,"計画",'(①本体)入力画面'!$F$16:$F$55,"今回請求")</f>
        <v>0</v>
      </c>
    </row>
    <row r="39" spans="2:13" ht="19.2" customHeight="1" outlineLevel="2">
      <c r="B39" s="659"/>
      <c r="C39" s="660"/>
      <c r="D39" s="655"/>
      <c r="E39" s="220" t="s">
        <v>183</v>
      </c>
      <c r="F39" s="221">
        <f>SUMIFS('(①本体)入力画面'!AO$16:AO$55,'(①本体)入力画面'!$E$16:$E$55,"計画",'(①本体)入力画面'!$F$16:$F$55,"済")</f>
        <v>0</v>
      </c>
      <c r="G39" s="221">
        <f>SUMIFS('(①本体)入力画面'!AP$16:AP$55,'(①本体)入力画面'!$E$16:$E$55,"計画",'(①本体)入力画面'!$F$16:$F$55,"済")</f>
        <v>0</v>
      </c>
      <c r="H39" s="221">
        <f>SUMIFS('(①本体)入力画面'!AS$16:AS$55,'(①本体)入力画面'!$E$16:$E$55,"計画",'(①本体)入力画面'!$F$16:$F$55,"済")</f>
        <v>0</v>
      </c>
      <c r="I39" s="221">
        <f>SUMIFS('(①本体)入力画面'!AT$16:AT$55,'(①本体)入力画面'!$E$16:$E$55,"計画",'(①本体)入力画面'!$F$16:$F$55,"済")</f>
        <v>0</v>
      </c>
      <c r="J39" s="221">
        <f>SUMIFS('(①本体)入力画面'!AU$16:AU$55,'(①本体)入力画面'!$E$16:$E$55,"計画",'(①本体)入力画面'!$F$16:$F$55,"済")</f>
        <v>0</v>
      </c>
      <c r="K39" s="222">
        <f>SUMIFS('(①本体)入力画面'!AV$16:AV$55,'(①本体)入力画面'!$E$16:$E$55,"計画",'(①本体)入力画面'!$F$16:$F$55,"済")</f>
        <v>0</v>
      </c>
      <c r="L39" s="223">
        <f>SUMIFS('(①本体)入力画面'!FN$16:FN$55,'(①本体)入力画面'!$E$16:$E$55,"計画",'(①本体)入力画面'!$F$16:$F$55,"済")</f>
        <v>0</v>
      </c>
      <c r="M39" s="223">
        <f>SUMIFS('(①本体)入力画面'!FO$16:FO$55,'(①本体)入力画面'!$E$16:$E$55,"計画",'(①本体)入力画面'!$F$16:$F$55,"済")</f>
        <v>0</v>
      </c>
    </row>
    <row r="40" spans="2:13" ht="19.2" customHeight="1" outlineLevel="2">
      <c r="B40" s="659"/>
      <c r="C40" s="660"/>
      <c r="D40" s="656"/>
      <c r="E40" s="210" t="s">
        <v>185</v>
      </c>
      <c r="F40" s="72">
        <f>SUMIFS('(①本体)入力画面'!AO$16:AO$55,'(①本体)入力画面'!$E$16:$E$55,"計画",'(①本体)入力画面'!$F$16:$F$55,"事業中止")</f>
        <v>0</v>
      </c>
      <c r="G40" s="72">
        <f>SUMIFS('(①本体)入力画面'!AP$16:AP$55,'(①本体)入力画面'!$E$16:$E$55,"計画",'(①本体)入力画面'!$F$16:$F$55,"事業中止")</f>
        <v>0</v>
      </c>
      <c r="H40" s="72">
        <f>SUMIFS('(①本体)入力画面'!AS$16:AS$55,'(①本体)入力画面'!$E$16:$E$55,"計画",'(①本体)入力画面'!$F$16:$F$55,"事業中止")</f>
        <v>0</v>
      </c>
      <c r="I40" s="72">
        <f>SUMIFS('(①本体)入力画面'!AT$16:AT$55,'(①本体)入力画面'!$E$16:$E$55,"計画",'(①本体)入力画面'!$F$16:$F$55,"事業中止")</f>
        <v>0</v>
      </c>
      <c r="J40" s="72">
        <f>SUMIFS('(①本体)入力画面'!AU$16:AU$55,'(①本体)入力画面'!$E$16:$E$55,"計画",'(①本体)入力画面'!$F$16:$F$55,"事業中止")</f>
        <v>0</v>
      </c>
      <c r="K40" s="73">
        <f>SUMIFS('(①本体)入力画面'!AV$16:AV$55,'(①本体)入力画面'!$E$16:$E$55,"計画",'(①本体)入力画面'!$F$16:$F$55,"事業中止")</f>
        <v>0</v>
      </c>
      <c r="L40" s="74">
        <f>SUMIFS('(①本体)入力画面'!FN$16:FN$55,'(①本体)入力画面'!$E$16:$E$55,"計画",'(①本体)入力画面'!$F$16:$F$55,"事業中止")</f>
        <v>0</v>
      </c>
      <c r="M40" s="74">
        <f>SUMIFS('(①本体)入力画面'!FO$16:FO$55,'(①本体)入力画面'!$E$16:$E$55,"計画",'(①本体)入力画面'!$F$16:$F$55,"事業中止")</f>
        <v>0</v>
      </c>
    </row>
    <row r="41" spans="2:13" ht="19.2" customHeight="1" outlineLevel="2">
      <c r="B41" s="659"/>
      <c r="C41" s="660"/>
      <c r="D41" s="651" t="s">
        <v>162</v>
      </c>
      <c r="E41" s="215" t="s">
        <v>184</v>
      </c>
      <c r="F41" s="217">
        <f>SUM(F42:F43)</f>
        <v>0</v>
      </c>
      <c r="G41" s="217">
        <f t="shared" ref="G41:M41" si="8">SUM(G42:G43)</f>
        <v>0</v>
      </c>
      <c r="H41" s="217">
        <f t="shared" si="8"/>
        <v>0</v>
      </c>
      <c r="I41" s="217">
        <f t="shared" si="8"/>
        <v>0</v>
      </c>
      <c r="J41" s="217">
        <f t="shared" si="8"/>
        <v>0</v>
      </c>
      <c r="K41" s="218">
        <f t="shared" si="8"/>
        <v>0</v>
      </c>
      <c r="L41" s="219">
        <f t="shared" si="8"/>
        <v>0</v>
      </c>
      <c r="M41" s="219">
        <f t="shared" si="8"/>
        <v>0</v>
      </c>
    </row>
    <row r="42" spans="2:13" ht="19.2" customHeight="1" outlineLevel="2">
      <c r="B42" s="659"/>
      <c r="C42" s="660"/>
      <c r="D42" s="652"/>
      <c r="E42" s="209" t="s">
        <v>182</v>
      </c>
      <c r="F42" s="75">
        <f>SUMIFS('(①本体)入力画面'!AO$16:AO$55,'(①本体)入力画面'!$E$16:$E$55,"実績",'(①本体)入力画面'!$F$16:$F$55,"今回請求")</f>
        <v>0</v>
      </c>
      <c r="G42" s="75">
        <f>SUMIFS('(①本体)入力画面'!AP$16:AP$55,'(①本体)入力画面'!$E$16:$E$55,"実績",'(①本体)入力画面'!$F$16:$F$55,"今回請求")</f>
        <v>0</v>
      </c>
      <c r="H42" s="75">
        <f>SUMIFS('(①本体)入力画面'!AS$16:AS$55,'(①本体)入力画面'!$E$16:$E$55,"実績",'(①本体)入力画面'!$F$16:$F$55,"今回請求")</f>
        <v>0</v>
      </c>
      <c r="I42" s="75">
        <f>SUMIFS('(①本体)入力画面'!AT$16:AT$55,'(①本体)入力画面'!$E$16:$E$55,"実績",'(①本体)入力画面'!$F$16:$F$55,"今回請求")</f>
        <v>0</v>
      </c>
      <c r="J42" s="75">
        <f>SUMIFS('(①本体)入力画面'!AU$16:AU$55,'(①本体)入力画面'!$E$16:$E$55,"実績",'(①本体)入力画面'!$F$16:$F$55,"今回請求")</f>
        <v>0</v>
      </c>
      <c r="K42" s="76">
        <f>SUMIFS('(①本体)入力画面'!AV$16:AV$55,'(①本体)入力画面'!$E$16:$E$55,"実績",'(①本体)入力画面'!$F$16:$F$55,"今回請求")</f>
        <v>0</v>
      </c>
      <c r="L42" s="77">
        <f>SUMIFS('(①本体)入力画面'!FN$16:FN$55,'(①本体)入力画面'!$E$16:$E$55,"実績",'(①本体)入力画面'!$F$16:$F$55,"今回請求")</f>
        <v>0</v>
      </c>
      <c r="M42" s="77">
        <f>SUMIFS('(①本体)入力画面'!FO$16:FO$55,'(①本体)入力画面'!$E$16:$E$55,"実績",'(①本体)入力画面'!$F$16:$F$55,"今回請求")</f>
        <v>0</v>
      </c>
    </row>
    <row r="43" spans="2:13" ht="19.2" customHeight="1" outlineLevel="2">
      <c r="B43" s="661"/>
      <c r="C43" s="662"/>
      <c r="D43" s="653"/>
      <c r="E43" s="210" t="s">
        <v>183</v>
      </c>
      <c r="F43" s="72">
        <f>SUMIFS('(①本体)入力画面'!AO$16:AO$55,'(①本体)入力画面'!$E$16:$E$55,"実績",'(①本体)入力画面'!$F$16:$F$55,"済")</f>
        <v>0</v>
      </c>
      <c r="G43" s="72">
        <f>SUMIFS('(①本体)入力画面'!AP$16:AP$55,'(①本体)入力画面'!$E$16:$E$55,"実績",'(①本体)入力画面'!$F$16:$F$55,"済")</f>
        <v>0</v>
      </c>
      <c r="H43" s="72">
        <f>SUMIFS('(①本体)入力画面'!AS$16:AS$55,'(①本体)入力画面'!$E$16:$E$55,"実績",'(①本体)入力画面'!$F$16:$F$55,"済")</f>
        <v>0</v>
      </c>
      <c r="I43" s="72">
        <f>SUMIFS('(①本体)入力画面'!AT$16:AT$55,'(①本体)入力画面'!$E$16:$E$55,"実績",'(①本体)入力画面'!$F$16:$F$55,"済")</f>
        <v>0</v>
      </c>
      <c r="J43" s="72">
        <f>SUMIFS('(①本体)入力画面'!AU$16:AU$55,'(①本体)入力画面'!$E$16:$E$55,"実績",'(①本体)入力画面'!$F$16:$F$55,"済")</f>
        <v>0</v>
      </c>
      <c r="K43" s="73">
        <f>SUMIFS('(①本体)入力画面'!AV$16:AV$55,'(①本体)入力画面'!$E$16:$E$55,"実績",'(①本体)入力画面'!$F$16:$F$55,"済")</f>
        <v>0</v>
      </c>
      <c r="L43" s="74">
        <f>SUMIFS('(①本体)入力画面'!FN$16:FN$55,'(①本体)入力画面'!$E$16:$E$55,"実績",'(①本体)入力画面'!$F$16:$F$55,"済")</f>
        <v>0</v>
      </c>
      <c r="M43" s="74">
        <f>SUMIFS('(①本体)入力画面'!FO$16:FO$55,'(①本体)入力画面'!$E$16:$E$55,"実績",'(①本体)入力画面'!$F$16:$F$55,"済")</f>
        <v>0</v>
      </c>
    </row>
    <row r="44" spans="2:13" ht="19.2" customHeight="1">
      <c r="B44" s="465"/>
      <c r="C44" s="466" t="s">
        <v>381</v>
      </c>
      <c r="D44" s="452"/>
      <c r="E44" s="453"/>
      <c r="F44" s="454"/>
      <c r="G44" s="454"/>
      <c r="H44" s="454"/>
      <c r="I44" s="454"/>
      <c r="J44" s="454"/>
      <c r="K44" s="455"/>
      <c r="L44" s="456"/>
      <c r="M44" s="456"/>
    </row>
    <row r="45" spans="2:13" ht="19.2" hidden="1" customHeight="1" outlineLevel="1">
      <c r="B45" s="657" t="s">
        <v>166</v>
      </c>
      <c r="C45" s="651" t="s">
        <v>167</v>
      </c>
      <c r="D45" s="654" t="s">
        <v>179</v>
      </c>
      <c r="E45" s="215" t="s">
        <v>181</v>
      </c>
      <c r="F45" s="217">
        <f>+'(①本体)入力画面'!AZ57</f>
        <v>0</v>
      </c>
      <c r="G45" s="217">
        <f>+'(①本体)入力画面'!BA57</f>
        <v>0</v>
      </c>
      <c r="H45" s="217">
        <f>+'(①本体)入力画面'!BB57</f>
        <v>0</v>
      </c>
      <c r="I45" s="217">
        <f>+'(①本体)入力画面'!BC57</f>
        <v>0</v>
      </c>
      <c r="J45" s="217">
        <f>+'(①本体)入力画面'!BD57</f>
        <v>0</v>
      </c>
      <c r="K45" s="218">
        <f>+'(①本体)入力画面'!BE57</f>
        <v>0</v>
      </c>
      <c r="L45" s="219">
        <f>+'(①本体)入力画面'!FQ57</f>
        <v>0</v>
      </c>
      <c r="M45" s="219">
        <f>+'(①本体)入力画面'!FR57</f>
        <v>0</v>
      </c>
    </row>
    <row r="46" spans="2:13" ht="19.2" hidden="1" customHeight="1" outlineLevel="1">
      <c r="B46" s="659"/>
      <c r="C46" s="652"/>
      <c r="D46" s="655"/>
      <c r="E46" s="209" t="s">
        <v>182</v>
      </c>
      <c r="F46" s="75">
        <f>SUMIFS('(①本体)入力画面'!AZ$16:AZ$55,'(①本体)入力画面'!$E$16:$E$55,"計画",'(①本体)入力画面'!$F$16:$F$55,"今回請求")</f>
        <v>0</v>
      </c>
      <c r="G46" s="75">
        <f>SUMIFS('(①本体)入力画面'!BA$16:BA$55,'(①本体)入力画面'!$E$16:$E$55,"計画",'(①本体)入力画面'!$F$16:$F$55,"今回請求")</f>
        <v>0</v>
      </c>
      <c r="H46" s="75">
        <f>SUMIFS('(①本体)入力画面'!BB$16:BB$55,'(①本体)入力画面'!$E$16:$E$55,"計画",'(①本体)入力画面'!$F$16:$F$55,"今回請求")</f>
        <v>0</v>
      </c>
      <c r="I46" s="75">
        <f>SUMIFS('(①本体)入力画面'!BC$16:BC$55,'(①本体)入力画面'!$E$16:$E$55,"計画",'(①本体)入力画面'!$F$16:$F$55,"今回請求")</f>
        <v>0</v>
      </c>
      <c r="J46" s="75">
        <f>SUMIFS('(①本体)入力画面'!BD$16:BD$55,'(①本体)入力画面'!$E$16:$E$55,"計画",'(①本体)入力画面'!$F$16:$F$55,"今回請求")</f>
        <v>0</v>
      </c>
      <c r="K46" s="76">
        <f>SUMIFS('(①本体)入力画面'!BE$16:BE$55,'(①本体)入力画面'!$E$16:$E$55,"計画",'(①本体)入力画面'!$F$16:$F$55,"今回請求")</f>
        <v>0</v>
      </c>
      <c r="L46" s="77">
        <f>SUMIFS('(①本体)入力画面'!FQ$16:FQ$55,'(①本体)入力画面'!$E$16:$E$55,"計画",'(①本体)入力画面'!$F$16:$F$55,"今回請求")</f>
        <v>0</v>
      </c>
      <c r="M46" s="77">
        <f>SUMIFS('(①本体)入力画面'!FR$16:FR$55,'(①本体)入力画面'!$E$16:$E$55,"計画",'(①本体)入力画面'!$F$16:$F$55,"今回請求")</f>
        <v>0</v>
      </c>
    </row>
    <row r="47" spans="2:13" ht="19.2" hidden="1" customHeight="1" outlineLevel="1">
      <c r="B47" s="659"/>
      <c r="C47" s="652"/>
      <c r="D47" s="655"/>
      <c r="E47" s="220" t="s">
        <v>183</v>
      </c>
      <c r="F47" s="221">
        <f>SUMIFS('(①本体)入力画面'!AZ$16:AZ$55,'(①本体)入力画面'!$E$16:$E$55,"計画",'(①本体)入力画面'!$F$16:$F$55,"済")</f>
        <v>0</v>
      </c>
      <c r="G47" s="221">
        <f>SUMIFS('(①本体)入力画面'!BA$16:BA$55,'(①本体)入力画面'!$E$16:$E$55,"計画",'(①本体)入力画面'!$F$16:$F$55,"済")</f>
        <v>0</v>
      </c>
      <c r="H47" s="221">
        <f>SUMIFS('(①本体)入力画面'!BB$16:BB$55,'(①本体)入力画面'!$E$16:$E$55,"計画",'(①本体)入力画面'!$F$16:$F$55,"済")</f>
        <v>0</v>
      </c>
      <c r="I47" s="221">
        <f>SUMIFS('(①本体)入力画面'!BC$16:BC$55,'(①本体)入力画面'!$E$16:$E$55,"計画",'(①本体)入力画面'!$F$16:$F$55,"済")</f>
        <v>0</v>
      </c>
      <c r="J47" s="221">
        <f>SUMIFS('(①本体)入力画面'!BD$16:BD$55,'(①本体)入力画面'!$E$16:$E$55,"計画",'(①本体)入力画面'!$F$16:$F$55,"済")</f>
        <v>0</v>
      </c>
      <c r="K47" s="221">
        <f>SUMIFS('(①本体)入力画面'!BE$16:BE$55,'(①本体)入力画面'!$E$16:$E$55,"計画",'(①本体)入力画面'!$F$16:$F$55,"済")</f>
        <v>0</v>
      </c>
      <c r="L47" s="223">
        <f>SUMIFS('(①本体)入力画面'!FQ$16:FQ$55,'(①本体)入力画面'!$E$16:$E$55,"計画",'(①本体)入力画面'!$F$16:$F$55,"済")</f>
        <v>0</v>
      </c>
      <c r="M47" s="223">
        <f>SUMIFS('(①本体)入力画面'!FR$16:FR$55,'(①本体)入力画面'!$E$16:$E$55,"計画",'(①本体)入力画面'!$F$16:$F$55,"済")</f>
        <v>0</v>
      </c>
    </row>
    <row r="48" spans="2:13" ht="19.2" hidden="1" customHeight="1" outlineLevel="1">
      <c r="B48" s="659"/>
      <c r="C48" s="652"/>
      <c r="D48" s="656"/>
      <c r="E48" s="210" t="s">
        <v>185</v>
      </c>
      <c r="F48" s="72">
        <f>SUMIFS('(①本体)入力画面'!AZ$16:AZ$55,'(①本体)入力画面'!$E$16:$E$55,"計画",'(①本体)入力画面'!$F$16:$F$55,"事業中止")</f>
        <v>0</v>
      </c>
      <c r="G48" s="72">
        <f>SUMIFS('(①本体)入力画面'!BA$16:BA$55,'(①本体)入力画面'!$E$16:$E$55,"計画",'(①本体)入力画面'!$F$16:$F$55,"事業中止")</f>
        <v>0</v>
      </c>
      <c r="H48" s="72">
        <f>SUMIFS('(①本体)入力画面'!BB$16:BB$55,'(①本体)入力画面'!$E$16:$E$55,"計画",'(①本体)入力画面'!$F$16:$F$55,"事業中止")</f>
        <v>0</v>
      </c>
      <c r="I48" s="72">
        <f>SUMIFS('(①本体)入力画面'!BC$16:BC$55,'(①本体)入力画面'!$E$16:$E$55,"計画",'(①本体)入力画面'!$F$16:$F$55,"事業中止")</f>
        <v>0</v>
      </c>
      <c r="J48" s="72">
        <f>SUMIFS('(①本体)入力画面'!BD$16:BD$55,'(①本体)入力画面'!$E$16:$E$55,"計画",'(①本体)入力画面'!$F$16:$F$55,"事業中止")</f>
        <v>0</v>
      </c>
      <c r="K48" s="73">
        <f>SUMIFS('(①本体)入力画面'!BE$16:BE$55,'(①本体)入力画面'!$E$16:$E$55,"計画",'(①本体)入力画面'!$F$16:$F$55,"事業中止")</f>
        <v>0</v>
      </c>
      <c r="L48" s="74">
        <f>SUMIFS('(①本体)入力画面'!FQ$16:FQ$55,'(①本体)入力画面'!$E$16:$E$55,"計画",'(①本体)入力画面'!$F$16:$F$55,"事業中止")</f>
        <v>0</v>
      </c>
      <c r="M48" s="74">
        <f>SUMIFS('(①本体)入力画面'!FR$16:FR$55,'(①本体)入力画面'!$E$16:$E$55,"計画",'(①本体)入力画面'!$F$16:$F$55,"事業中止")</f>
        <v>0</v>
      </c>
    </row>
    <row r="49" spans="2:13" ht="19.2" hidden="1" customHeight="1" outlineLevel="1">
      <c r="B49" s="659"/>
      <c r="C49" s="652"/>
      <c r="D49" s="654" t="s">
        <v>53</v>
      </c>
      <c r="E49" s="215" t="s">
        <v>184</v>
      </c>
      <c r="F49" s="217">
        <f>SUM(F50:F51)</f>
        <v>0</v>
      </c>
      <c r="G49" s="217">
        <f t="shared" ref="G49:M49" si="9">SUM(G50:G51)</f>
        <v>0</v>
      </c>
      <c r="H49" s="217">
        <f t="shared" si="9"/>
        <v>0</v>
      </c>
      <c r="I49" s="217">
        <f t="shared" si="9"/>
        <v>0</v>
      </c>
      <c r="J49" s="217">
        <f t="shared" si="9"/>
        <v>0</v>
      </c>
      <c r="K49" s="218">
        <f t="shared" si="9"/>
        <v>0</v>
      </c>
      <c r="L49" s="219">
        <f t="shared" si="9"/>
        <v>0</v>
      </c>
      <c r="M49" s="219">
        <f t="shared" si="9"/>
        <v>0</v>
      </c>
    </row>
    <row r="50" spans="2:13" ht="19.2" hidden="1" customHeight="1" outlineLevel="1">
      <c r="B50" s="659"/>
      <c r="C50" s="652"/>
      <c r="D50" s="652"/>
      <c r="E50" s="209" t="s">
        <v>182</v>
      </c>
      <c r="F50" s="75">
        <f>SUMIFS('(①本体)入力画面'!AZ$16:AZ$55,'(①本体)入力画面'!$E$16:$E$55,"実績",'(①本体)入力画面'!$F$16:$F$55,"今回請求")</f>
        <v>0</v>
      </c>
      <c r="G50" s="75">
        <f>SUMIFS('(①本体)入力画面'!BA$16:BA$55,'(①本体)入力画面'!$E$16:$E$55,"実績",'(①本体)入力画面'!$F$16:$F$55,"今回請求")</f>
        <v>0</v>
      </c>
      <c r="H50" s="75">
        <f>SUMIFS('(①本体)入力画面'!BB$16:BB$55,'(①本体)入力画面'!$E$16:$E$55,"実績",'(①本体)入力画面'!$F$16:$F$55,"今回請求")</f>
        <v>0</v>
      </c>
      <c r="I50" s="75">
        <f>SUMIFS('(①本体)入力画面'!BC$16:BC$55,'(①本体)入力画面'!$E$16:$E$55,"実績",'(①本体)入力画面'!$F$16:$F$55,"今回請求")</f>
        <v>0</v>
      </c>
      <c r="J50" s="75">
        <f>SUMIFS('(①本体)入力画面'!BD$16:BD$55,'(①本体)入力画面'!$E$16:$E$55,"実績",'(①本体)入力画面'!$F$16:$F$55,"今回請求")</f>
        <v>0</v>
      </c>
      <c r="K50" s="76">
        <f>SUMIFS('(①本体)入力画面'!BE$16:BE$55,'(①本体)入力画面'!$E$16:$E$55,"実績",'(①本体)入力画面'!$F$16:$F$55,"今回請求")</f>
        <v>0</v>
      </c>
      <c r="L50" s="77">
        <f>SUMIFS('(①本体)入力画面'!FQ$16:FQ$55,'(①本体)入力画面'!$E$16:$E$55,"実績",'(①本体)入力画面'!$F$16:$F$55,"今回請求")</f>
        <v>0</v>
      </c>
      <c r="M50" s="77">
        <f>SUMIFS('(①本体)入力画面'!FR$16:FR$55,'(①本体)入力画面'!$E$16:$E$55,"実績",'(①本体)入力画面'!$F$16:$F$55,"今回請求")</f>
        <v>0</v>
      </c>
    </row>
    <row r="51" spans="2:13" ht="19.2" hidden="1" customHeight="1" outlineLevel="1">
      <c r="B51" s="659"/>
      <c r="C51" s="653"/>
      <c r="D51" s="653"/>
      <c r="E51" s="210" t="s">
        <v>183</v>
      </c>
      <c r="F51" s="72">
        <f>SUMIFS('(①本体)入力画面'!AZ$16:AZ$55,'(①本体)入力画面'!$E$16:$E$55,"実績",'(①本体)入力画面'!$F$16:$F$55,"済")</f>
        <v>0</v>
      </c>
      <c r="G51" s="72">
        <f>SUMIFS('(①本体)入力画面'!BA$16:BA$55,'(①本体)入力画面'!$E$16:$E$55,"実績",'(①本体)入力画面'!$F$16:$F$55,"済")</f>
        <v>0</v>
      </c>
      <c r="H51" s="72">
        <f>SUMIFS('(①本体)入力画面'!BB$16:BB$55,'(①本体)入力画面'!$E$16:$E$55,"実績",'(①本体)入力画面'!$F$16:$F$55,"済")</f>
        <v>0</v>
      </c>
      <c r="I51" s="72">
        <f>SUMIFS('(①本体)入力画面'!BC$16:BC$55,'(①本体)入力画面'!$E$16:$E$55,"実績",'(①本体)入力画面'!$F$16:$F$55,"済")</f>
        <v>0</v>
      </c>
      <c r="J51" s="72">
        <f>SUMIFS('(①本体)入力画面'!BD$16:BD$55,'(①本体)入力画面'!$E$16:$E$55,"実績",'(①本体)入力画面'!$F$16:$F$55,"済")</f>
        <v>0</v>
      </c>
      <c r="K51" s="73">
        <f>SUMIFS('(①本体)入力画面'!BE$16:BE$55,'(①本体)入力画面'!$E$16:$E$55,"実績",'(①本体)入力画面'!$F$16:$F$55,"済")</f>
        <v>0</v>
      </c>
      <c r="L51" s="74">
        <f>SUMIFS('(①本体)入力画面'!FQ$16:FQ$55,'(①本体)入力画面'!$E$16:$E$55,"実績",'(①本体)入力画面'!$F$16:$F$55,"済")</f>
        <v>0</v>
      </c>
      <c r="M51" s="74">
        <f>SUMIFS('(①本体)入力画面'!FR$16:FR$55,'(①本体)入力画面'!$E$16:$E$55,"実績",'(①本体)入力画面'!$F$16:$F$55,"済")</f>
        <v>0</v>
      </c>
    </row>
    <row r="52" spans="2:13" ht="19.2" customHeight="1" collapsed="1">
      <c r="B52" s="659"/>
      <c r="C52" s="463" t="s">
        <v>382</v>
      </c>
      <c r="D52" s="464"/>
      <c r="E52" s="453"/>
      <c r="F52" s="454"/>
      <c r="G52" s="454"/>
      <c r="H52" s="454"/>
      <c r="I52" s="454"/>
      <c r="J52" s="454"/>
      <c r="K52" s="455"/>
      <c r="L52" s="456"/>
      <c r="M52" s="456"/>
    </row>
    <row r="53" spans="2:13" ht="19.2" hidden="1" customHeight="1" outlineLevel="1">
      <c r="B53" s="659"/>
      <c r="C53" s="651" t="s">
        <v>168</v>
      </c>
      <c r="D53" s="654" t="s">
        <v>179</v>
      </c>
      <c r="E53" s="215" t="s">
        <v>181</v>
      </c>
      <c r="F53" s="217">
        <f>+'(①本体)入力画面'!BI57</f>
        <v>0</v>
      </c>
      <c r="G53" s="217">
        <f>+'(①本体)入力画面'!BJ57</f>
        <v>0</v>
      </c>
      <c r="H53" s="217">
        <f>+'(①本体)入力画面'!BK57</f>
        <v>0</v>
      </c>
      <c r="I53" s="217">
        <f>+'(①本体)入力画面'!BL57</f>
        <v>0</v>
      </c>
      <c r="J53" s="217">
        <f>+'(①本体)入力画面'!BM57</f>
        <v>0</v>
      </c>
      <c r="K53" s="218">
        <f>+'(①本体)入力画面'!BN57</f>
        <v>0</v>
      </c>
      <c r="L53" s="219">
        <f>+'(①本体)入力画面'!FT57</f>
        <v>0</v>
      </c>
      <c r="M53" s="219">
        <f>+'(①本体)入力画面'!FU57</f>
        <v>0</v>
      </c>
    </row>
    <row r="54" spans="2:13" ht="19.2" hidden="1" customHeight="1" outlineLevel="1">
      <c r="B54" s="659"/>
      <c r="C54" s="652"/>
      <c r="D54" s="655"/>
      <c r="E54" s="209" t="s">
        <v>182</v>
      </c>
      <c r="F54" s="75">
        <f>SUMIFS('(①本体)入力画面'!BI$16:BI$55,'(①本体)入力画面'!$E$16:$E$55,"計画",'(①本体)入力画面'!$F$16:$F$55,"今回請求")</f>
        <v>0</v>
      </c>
      <c r="G54" s="75">
        <f>SUMIFS('(①本体)入力画面'!BJ$16:BJ$55,'(①本体)入力画面'!$E$16:$E$55,"計画",'(①本体)入力画面'!$F$16:$F$55,"今回請求")</f>
        <v>0</v>
      </c>
      <c r="H54" s="75">
        <f>SUMIFS('(①本体)入力画面'!BK$16:BK$55,'(①本体)入力画面'!$E$16:$E$55,"計画",'(①本体)入力画面'!$F$16:$F$55,"今回請求")</f>
        <v>0</v>
      </c>
      <c r="I54" s="75">
        <f>SUMIFS('(①本体)入力画面'!BL$16:BL$55,'(①本体)入力画面'!$E$16:$E$55,"計画",'(①本体)入力画面'!$F$16:$F$55,"今回請求")</f>
        <v>0</v>
      </c>
      <c r="J54" s="75">
        <f>SUMIFS('(①本体)入力画面'!BM$16:BM$55,'(①本体)入力画面'!$E$16:$E$55,"計画",'(①本体)入力画面'!$F$16:$F$55,"今回請求")</f>
        <v>0</v>
      </c>
      <c r="K54" s="76">
        <f>SUMIFS('(①本体)入力画面'!BN$16:BN$55,'(①本体)入力画面'!$E$16:$E$55,"計画",'(①本体)入力画面'!$F$16:$F$55,"今回請求")</f>
        <v>0</v>
      </c>
      <c r="L54" s="77">
        <f>SUMIFS('(①本体)入力画面'!FT$16:FT$55,'(①本体)入力画面'!$E$16:$E$55,"計画",'(①本体)入力画面'!$F$16:$F$55,"今回請求")</f>
        <v>0</v>
      </c>
      <c r="M54" s="77">
        <f>SUMIFS('(①本体)入力画面'!FU$16:FU$55,'(①本体)入力画面'!$E$16:$E$55,"計画",'(①本体)入力画面'!$F$16:$F$55,"今回請求")</f>
        <v>0</v>
      </c>
    </row>
    <row r="55" spans="2:13" ht="19.2" hidden="1" customHeight="1" outlineLevel="1">
      <c r="B55" s="659"/>
      <c r="C55" s="652"/>
      <c r="D55" s="655"/>
      <c r="E55" s="220" t="s">
        <v>183</v>
      </c>
      <c r="F55" s="221">
        <f>SUMIFS('(①本体)入力画面'!BI$16:BI$55,'(①本体)入力画面'!$E$16:$E$55,"計画",'(①本体)入力画面'!$F$16:$F$55,"済")</f>
        <v>0</v>
      </c>
      <c r="G55" s="221">
        <f>SUMIFS('(①本体)入力画面'!BJ$16:BJ$55,'(①本体)入力画面'!$E$16:$E$55,"計画",'(①本体)入力画面'!$F$16:$F$55,"済")</f>
        <v>0</v>
      </c>
      <c r="H55" s="221">
        <f>SUMIFS('(①本体)入力画面'!BK$16:BK$55,'(①本体)入力画面'!$E$16:$E$55,"計画",'(①本体)入力画面'!$F$16:$F$55,"済")</f>
        <v>0</v>
      </c>
      <c r="I55" s="221">
        <f>SUMIFS('(①本体)入力画面'!BL$16:BL$55,'(①本体)入力画面'!$E$16:$E$55,"計画",'(①本体)入力画面'!$F$16:$F$55,"済")</f>
        <v>0</v>
      </c>
      <c r="J55" s="221">
        <f>SUMIFS('(①本体)入力画面'!BM$16:BM$55,'(①本体)入力画面'!$E$16:$E$55,"計画",'(①本体)入力画面'!$F$16:$F$55,"済")</f>
        <v>0</v>
      </c>
      <c r="K55" s="222">
        <f>SUMIFS('(①本体)入力画面'!BN$16:BN$55,'(①本体)入力画面'!$E$16:$E$55,"計画",'(①本体)入力画面'!$F$16:$F$55,"済")</f>
        <v>0</v>
      </c>
      <c r="L55" s="223">
        <f>SUMIFS('(①本体)入力画面'!FT$16:FT$55,'(①本体)入力画面'!$E$16:$E$55,"計画",'(①本体)入力画面'!$F$16:$F$55,"済")</f>
        <v>0</v>
      </c>
      <c r="M55" s="223">
        <f>SUMIFS('(①本体)入力画面'!FU$16:FU$55,'(①本体)入力画面'!$E$16:$E$55,"計画",'(①本体)入力画面'!$F$16:$F$55,"済")</f>
        <v>0</v>
      </c>
    </row>
    <row r="56" spans="2:13" ht="19.2" hidden="1" customHeight="1" outlineLevel="1">
      <c r="B56" s="659"/>
      <c r="C56" s="652"/>
      <c r="D56" s="656"/>
      <c r="E56" s="210" t="s">
        <v>185</v>
      </c>
      <c r="F56" s="72">
        <f>SUMIFS('(①本体)入力画面'!BI$16:BI$55,'(①本体)入力画面'!$E$16:$E$55,"計画",'(①本体)入力画面'!$F$16:$F$55,"事業中止")</f>
        <v>0</v>
      </c>
      <c r="G56" s="72">
        <f>SUMIFS('(①本体)入力画面'!BJ$16:BJ$55,'(①本体)入力画面'!$E$16:$E$55,"計画",'(①本体)入力画面'!$F$16:$F$55,"事業中止")</f>
        <v>0</v>
      </c>
      <c r="H56" s="72">
        <f>SUMIFS('(①本体)入力画面'!BK$16:BK$55,'(①本体)入力画面'!$E$16:$E$55,"計画",'(①本体)入力画面'!$F$16:$F$55,"事業中止")</f>
        <v>0</v>
      </c>
      <c r="I56" s="72">
        <f>SUMIFS('(①本体)入力画面'!BL$16:BL$55,'(①本体)入力画面'!$E$16:$E$55,"計画",'(①本体)入力画面'!$F$16:$F$55,"事業中止")</f>
        <v>0</v>
      </c>
      <c r="J56" s="72">
        <f>SUMIFS('(①本体)入力画面'!BM$16:BM$55,'(①本体)入力画面'!$E$16:$E$55,"計画",'(①本体)入力画面'!$F$16:$F$55,"事業中止")</f>
        <v>0</v>
      </c>
      <c r="K56" s="73">
        <f>SUMIFS('(①本体)入力画面'!BN$16:BN$55,'(①本体)入力画面'!$E$16:$E$55,"計画",'(①本体)入力画面'!$F$16:$F$55,"事業中止")</f>
        <v>0</v>
      </c>
      <c r="L56" s="74">
        <f>SUMIFS('(①本体)入力画面'!FT$16:FT$55,'(①本体)入力画面'!$E$16:$E$55,"計画",'(①本体)入力画面'!$F$16:$F$55,"事業中止")</f>
        <v>0</v>
      </c>
      <c r="M56" s="74">
        <f>SUMIFS('(①本体)入力画面'!FU$16:FU$55,'(①本体)入力画面'!$E$16:$E$55,"計画",'(①本体)入力画面'!$F$16:$F$55,"事業中止")</f>
        <v>0</v>
      </c>
    </row>
    <row r="57" spans="2:13" ht="19.2" hidden="1" customHeight="1" outlineLevel="1">
      <c r="B57" s="659"/>
      <c r="C57" s="652"/>
      <c r="D57" s="651" t="s">
        <v>162</v>
      </c>
      <c r="E57" s="215" t="s">
        <v>184</v>
      </c>
      <c r="F57" s="217">
        <f>SUM(F58:F59)</f>
        <v>0</v>
      </c>
      <c r="G57" s="217">
        <f t="shared" ref="G57:M57" si="10">SUM(G58:G59)</f>
        <v>0</v>
      </c>
      <c r="H57" s="217">
        <f t="shared" si="10"/>
        <v>0</v>
      </c>
      <c r="I57" s="217">
        <f t="shared" si="10"/>
        <v>0</v>
      </c>
      <c r="J57" s="217">
        <f t="shared" si="10"/>
        <v>0</v>
      </c>
      <c r="K57" s="218">
        <f t="shared" si="10"/>
        <v>0</v>
      </c>
      <c r="L57" s="219">
        <f t="shared" si="10"/>
        <v>0</v>
      </c>
      <c r="M57" s="219">
        <f t="shared" si="10"/>
        <v>0</v>
      </c>
    </row>
    <row r="58" spans="2:13" ht="19.2" hidden="1" customHeight="1" outlineLevel="1">
      <c r="B58" s="659"/>
      <c r="C58" s="652"/>
      <c r="D58" s="652"/>
      <c r="E58" s="209" t="s">
        <v>182</v>
      </c>
      <c r="F58" s="75">
        <f>SUMIFS('(①本体)入力画面'!BI$16:BI$55,'(①本体)入力画面'!$E$16:$E$55,"実績",'(①本体)入力画面'!$F$16:$F$55,"今回請求")</f>
        <v>0</v>
      </c>
      <c r="G58" s="75">
        <f>SUMIFS('(①本体)入力画面'!BJ$16:BJ$55,'(①本体)入力画面'!$E$16:$E$55,"実績",'(①本体)入力画面'!$F$16:$F$55,"今回請求")</f>
        <v>0</v>
      </c>
      <c r="H58" s="75">
        <f>SUMIFS('(①本体)入力画面'!BK$16:BK$55,'(①本体)入力画面'!$E$16:$E$55,"実績",'(①本体)入力画面'!$F$16:$F$55,"今回請求")</f>
        <v>0</v>
      </c>
      <c r="I58" s="75">
        <f>SUMIFS('(①本体)入力画面'!BL$16:BL$55,'(①本体)入力画面'!$E$16:$E$55,"実績",'(①本体)入力画面'!$F$16:$F$55,"今回請求")</f>
        <v>0</v>
      </c>
      <c r="J58" s="75">
        <f>SUMIFS('(①本体)入力画面'!BM$16:BM$55,'(①本体)入力画面'!$E$16:$E$55,"実績",'(①本体)入力画面'!$F$16:$F$55,"今回請求")</f>
        <v>0</v>
      </c>
      <c r="K58" s="76">
        <f>SUMIFS('(①本体)入力画面'!BN$16:BN$55,'(①本体)入力画面'!$E$16:$E$55,"実績",'(①本体)入力画面'!$F$16:$F$55,"今回請求")</f>
        <v>0</v>
      </c>
      <c r="L58" s="77">
        <f>SUMIFS('(①本体)入力画面'!FT$16:FT$55,'(①本体)入力画面'!$E$16:$E$55,"実績",'(①本体)入力画面'!$F$16:$F$55,"今回請求")</f>
        <v>0</v>
      </c>
      <c r="M58" s="77">
        <f>SUMIFS('(①本体)入力画面'!FU$16:FU$55,'(①本体)入力画面'!$E$16:$E$55,"実績",'(①本体)入力画面'!$F$16:$F$55,"今回請求")</f>
        <v>0</v>
      </c>
    </row>
    <row r="59" spans="2:13" ht="19.2" hidden="1" customHeight="1" outlineLevel="1">
      <c r="B59" s="659"/>
      <c r="C59" s="653"/>
      <c r="D59" s="653"/>
      <c r="E59" s="210" t="s">
        <v>183</v>
      </c>
      <c r="F59" s="72">
        <f>SUMIFS('(①本体)入力画面'!BI$16:BI$55,'(①本体)入力画面'!$E$16:$E$55,"実績",'(①本体)入力画面'!$F$16:$F$55,"済")</f>
        <v>0</v>
      </c>
      <c r="G59" s="72">
        <f>SUMIFS('(①本体)入力画面'!BJ$16:BJ$55,'(①本体)入力画面'!$E$16:$E$55,"実績",'(①本体)入力画面'!$F$16:$F$55,"済")</f>
        <v>0</v>
      </c>
      <c r="H59" s="72">
        <f>SUMIFS('(①本体)入力画面'!BK$16:BK$55,'(①本体)入力画面'!$E$16:$E$55,"実績",'(①本体)入力画面'!$F$16:$F$55,"済")</f>
        <v>0</v>
      </c>
      <c r="I59" s="72">
        <f>SUMIFS('(①本体)入力画面'!BL$16:BL$55,'(①本体)入力画面'!$E$16:$E$55,"実績",'(①本体)入力画面'!$F$16:$F$55,"済")</f>
        <v>0</v>
      </c>
      <c r="J59" s="72">
        <f>SUMIFS('(①本体)入力画面'!BM$16:BM$55,'(①本体)入力画面'!$E$16:$E$55,"実績",'(①本体)入力画面'!$F$16:$F$55,"済")</f>
        <v>0</v>
      </c>
      <c r="K59" s="73">
        <f>SUMIFS('(①本体)入力画面'!BN$16:BN$55,'(①本体)入力画面'!$E$16:$E$55,"実績",'(①本体)入力画面'!$F$16:$F$55,"済")</f>
        <v>0</v>
      </c>
      <c r="L59" s="74">
        <f>SUMIFS('(①本体)入力画面'!FT$16:FT$55,'(①本体)入力画面'!$E$16:$E$55,"実績",'(①本体)入力画面'!$F$16:$F$55,"済")</f>
        <v>0</v>
      </c>
      <c r="M59" s="74">
        <f>SUMIFS('(①本体)入力画面'!FU$16:FU$55,'(①本体)入力画面'!$E$16:$E$55,"実績",'(①本体)入力画面'!$F$16:$F$55,"済")</f>
        <v>0</v>
      </c>
    </row>
    <row r="60" spans="2:13" ht="19.2" customHeight="1" collapsed="1">
      <c r="B60" s="659"/>
      <c r="C60" s="463" t="s">
        <v>383</v>
      </c>
      <c r="D60" s="464"/>
      <c r="E60" s="453"/>
      <c r="F60" s="454"/>
      <c r="G60" s="454"/>
      <c r="H60" s="454"/>
      <c r="I60" s="454"/>
      <c r="J60" s="454"/>
      <c r="K60" s="455"/>
      <c r="L60" s="456"/>
      <c r="M60" s="456"/>
    </row>
    <row r="61" spans="2:13" ht="19.2" hidden="1" customHeight="1" outlineLevel="1">
      <c r="B61" s="659"/>
      <c r="C61" s="651" t="s">
        <v>169</v>
      </c>
      <c r="D61" s="654" t="s">
        <v>179</v>
      </c>
      <c r="E61" s="215" t="s">
        <v>181</v>
      </c>
      <c r="F61" s="217">
        <f>+'(①本体)入力画面'!BR57</f>
        <v>0</v>
      </c>
      <c r="G61" s="217">
        <f>+'(①本体)入力画面'!BS57</f>
        <v>0</v>
      </c>
      <c r="H61" s="217">
        <f>+'(①本体)入力画面'!BT57</f>
        <v>0</v>
      </c>
      <c r="I61" s="217">
        <f>+'(①本体)入力画面'!BU57</f>
        <v>0</v>
      </c>
      <c r="J61" s="217">
        <f>+'(①本体)入力画面'!BV57</f>
        <v>0</v>
      </c>
      <c r="K61" s="218">
        <f>+'(①本体)入力画面'!BW57</f>
        <v>0</v>
      </c>
      <c r="L61" s="219">
        <f>+'(①本体)入力画面'!FW57</f>
        <v>0</v>
      </c>
      <c r="M61" s="219">
        <f>+'(①本体)入力画面'!FX57</f>
        <v>0</v>
      </c>
    </row>
    <row r="62" spans="2:13" ht="19.2" hidden="1" customHeight="1" outlineLevel="1">
      <c r="B62" s="659"/>
      <c r="C62" s="652"/>
      <c r="D62" s="655"/>
      <c r="E62" s="209" t="s">
        <v>182</v>
      </c>
      <c r="F62" s="75">
        <f>SUMIFS('(①本体)入力画面'!BR$16:BR$55,'(①本体)入力画面'!$E$16:$E$55,"計画",'(①本体)入力画面'!$F$16:$F$55,"今回請求")</f>
        <v>0</v>
      </c>
      <c r="G62" s="75">
        <f>SUMIFS('(①本体)入力画面'!BS$16:BS$55,'(①本体)入力画面'!$E$16:$E$55,"計画",'(①本体)入力画面'!$F$16:$F$55,"今回請求")</f>
        <v>0</v>
      </c>
      <c r="H62" s="75">
        <f>SUMIFS('(①本体)入力画面'!BT$16:BT$55,'(①本体)入力画面'!$E$16:$E$55,"計画",'(①本体)入力画面'!$F$16:$F$55,"今回請求")</f>
        <v>0</v>
      </c>
      <c r="I62" s="75">
        <f>SUMIFS('(①本体)入力画面'!BU$16:BU$55,'(①本体)入力画面'!$E$16:$E$55,"計画",'(①本体)入力画面'!$F$16:$F$55,"今回請求")</f>
        <v>0</v>
      </c>
      <c r="J62" s="75">
        <f>SUMIFS('(①本体)入力画面'!BV$16:BV$55,'(①本体)入力画面'!$E$16:$E$55,"計画",'(①本体)入力画面'!$F$16:$F$55,"今回請求")</f>
        <v>0</v>
      </c>
      <c r="K62" s="76">
        <f>SUMIFS('(①本体)入力画面'!BW$16:BW$55,'(①本体)入力画面'!$E$16:$E$55,"計画",'(①本体)入力画面'!$F$16:$F$55,"今回請求")</f>
        <v>0</v>
      </c>
      <c r="L62" s="77">
        <f>SUMIFS('(①本体)入力画面'!FW$16:FW$55,'(①本体)入力画面'!$E$16:$E$55,"計画",'(①本体)入力画面'!$F$16:$F$55,"今回請求")</f>
        <v>0</v>
      </c>
      <c r="M62" s="77">
        <f>SUMIFS('(①本体)入力画面'!FX$16:FX$55,'(①本体)入力画面'!$E$16:$E$55,"計画",'(①本体)入力画面'!$F$16:$F$55,"今回請求")</f>
        <v>0</v>
      </c>
    </row>
    <row r="63" spans="2:13" ht="19.2" hidden="1" customHeight="1" outlineLevel="1">
      <c r="B63" s="659"/>
      <c r="C63" s="652"/>
      <c r="D63" s="655"/>
      <c r="E63" s="220" t="s">
        <v>183</v>
      </c>
      <c r="F63" s="221">
        <f>SUMIFS('(①本体)入力画面'!BR$16:BR$55,'(①本体)入力画面'!$E$16:$E$55,"計画",'(①本体)入力画面'!$F$16:$F$55,"済")</f>
        <v>0</v>
      </c>
      <c r="G63" s="221">
        <f>SUMIFS('(①本体)入力画面'!BS$16:BS$55,'(①本体)入力画面'!$E$16:$E$55,"計画",'(①本体)入力画面'!$F$16:$F$55,"済")</f>
        <v>0</v>
      </c>
      <c r="H63" s="221">
        <f>SUMIFS('(①本体)入力画面'!BT$16:BT$55,'(①本体)入力画面'!$E$16:$E$55,"計画",'(①本体)入力画面'!$F$16:$F$55,"済")</f>
        <v>0</v>
      </c>
      <c r="I63" s="221">
        <f>SUMIFS('(①本体)入力画面'!BU$16:BU$55,'(①本体)入力画面'!$E$16:$E$55,"計画",'(①本体)入力画面'!$F$16:$F$55,"済")</f>
        <v>0</v>
      </c>
      <c r="J63" s="221">
        <f>SUMIFS('(①本体)入力画面'!BV$16:BV$55,'(①本体)入力画面'!$E$16:$E$55,"計画",'(①本体)入力画面'!$F$16:$F$55,"済")</f>
        <v>0</v>
      </c>
      <c r="K63" s="222">
        <f>SUMIFS('(①本体)入力画面'!BW$16:BW$55,'(①本体)入力画面'!$E$16:$E$55,"計画",'(①本体)入力画面'!$F$16:$F$55,"済")</f>
        <v>0</v>
      </c>
      <c r="L63" s="223">
        <f>SUMIFS('(①本体)入力画面'!FW$16:FW$55,'(①本体)入力画面'!$E$16:$E$55,"計画",'(①本体)入力画面'!$F$16:$F$55,"済")</f>
        <v>0</v>
      </c>
      <c r="M63" s="223">
        <f>SUMIFS('(①本体)入力画面'!FX$16:FX$55,'(①本体)入力画面'!$E$16:$E$55,"計画",'(①本体)入力画面'!$F$16:$F$55,"済")</f>
        <v>0</v>
      </c>
    </row>
    <row r="64" spans="2:13" ht="19.2" hidden="1" customHeight="1" outlineLevel="1">
      <c r="B64" s="659"/>
      <c r="C64" s="652"/>
      <c r="D64" s="656"/>
      <c r="E64" s="210" t="s">
        <v>185</v>
      </c>
      <c r="F64" s="72">
        <f>SUMIFS('(①本体)入力画面'!BR$16:BR$55,'(①本体)入力画面'!$E$16:$E$55,"計画",'(①本体)入力画面'!$F$16:$F$55,"事業中止")</f>
        <v>0</v>
      </c>
      <c r="G64" s="72">
        <f>SUMIFS('(①本体)入力画面'!BS$16:BS$55,'(①本体)入力画面'!$E$16:$E$55,"計画",'(①本体)入力画面'!$F$16:$F$55,"事業中止")</f>
        <v>0</v>
      </c>
      <c r="H64" s="72">
        <f>SUMIFS('(①本体)入力画面'!BT$16:BT$55,'(①本体)入力画面'!$E$16:$E$55,"計画",'(①本体)入力画面'!$F$16:$F$55,"事業中止")</f>
        <v>0</v>
      </c>
      <c r="I64" s="72">
        <f>SUMIFS('(①本体)入力画面'!BU$16:BU$55,'(①本体)入力画面'!$E$16:$E$55,"計画",'(①本体)入力画面'!$F$16:$F$55,"事業中止")</f>
        <v>0</v>
      </c>
      <c r="J64" s="72">
        <f>SUMIFS('(①本体)入力画面'!BV$16:BV$55,'(①本体)入力画面'!$E$16:$E$55,"計画",'(①本体)入力画面'!$F$16:$F$55,"事業中止")</f>
        <v>0</v>
      </c>
      <c r="K64" s="73">
        <f>SUMIFS('(①本体)入力画面'!BW$16:BW$55,'(①本体)入力画面'!$E$16:$E$55,"計画",'(①本体)入力画面'!$F$16:$F$55,"事業中止")</f>
        <v>0</v>
      </c>
      <c r="L64" s="74">
        <f>SUMIFS('(①本体)入力画面'!FW$16:FW$55,'(①本体)入力画面'!$E$16:$E$55,"計画",'(①本体)入力画面'!$F$16:$F$55,"事業中止")</f>
        <v>0</v>
      </c>
      <c r="M64" s="74">
        <f>SUMIFS('(①本体)入力画面'!FX$16:FX$55,'(①本体)入力画面'!$E$16:$E$55,"計画",'(①本体)入力画面'!$F$16:$F$55,"事業中止")</f>
        <v>0</v>
      </c>
    </row>
    <row r="65" spans="2:13" ht="19.2" hidden="1" customHeight="1" outlineLevel="1">
      <c r="B65" s="659"/>
      <c r="C65" s="652"/>
      <c r="D65" s="651" t="s">
        <v>162</v>
      </c>
      <c r="E65" s="215" t="s">
        <v>184</v>
      </c>
      <c r="F65" s="217">
        <f>SUM(F66:F67)</f>
        <v>0</v>
      </c>
      <c r="G65" s="217">
        <f t="shared" ref="G65:M65" si="11">SUM(G66:G67)</f>
        <v>0</v>
      </c>
      <c r="H65" s="217">
        <f t="shared" si="11"/>
        <v>0</v>
      </c>
      <c r="I65" s="217">
        <f t="shared" si="11"/>
        <v>0</v>
      </c>
      <c r="J65" s="217">
        <f t="shared" si="11"/>
        <v>0</v>
      </c>
      <c r="K65" s="218">
        <f t="shared" si="11"/>
        <v>0</v>
      </c>
      <c r="L65" s="219">
        <f t="shared" si="11"/>
        <v>0</v>
      </c>
      <c r="M65" s="219">
        <f t="shared" si="11"/>
        <v>0</v>
      </c>
    </row>
    <row r="66" spans="2:13" ht="19.2" hidden="1" customHeight="1" outlineLevel="1">
      <c r="B66" s="659"/>
      <c r="C66" s="652"/>
      <c r="D66" s="652"/>
      <c r="E66" s="209" t="s">
        <v>182</v>
      </c>
      <c r="F66" s="75">
        <f>SUMIFS('(①本体)入力画面'!BR$16:BR$55,'(①本体)入力画面'!$E$16:$E$55,"実績",'(①本体)入力画面'!$F$16:$F$55,"今回請求")</f>
        <v>0</v>
      </c>
      <c r="G66" s="75">
        <f>SUMIFS('(①本体)入力画面'!BS$16:BS$55,'(①本体)入力画面'!$E$16:$E$55,"実績",'(①本体)入力画面'!$F$16:$F$55,"今回請求")</f>
        <v>0</v>
      </c>
      <c r="H66" s="75">
        <f>SUMIFS('(①本体)入力画面'!BT$16:BT$55,'(①本体)入力画面'!$E$16:$E$55,"実績",'(①本体)入力画面'!$F$16:$F$55,"今回請求")</f>
        <v>0</v>
      </c>
      <c r="I66" s="75">
        <f>SUMIFS('(①本体)入力画面'!BU$16:BU$55,'(①本体)入力画面'!$E$16:$E$55,"実績",'(①本体)入力画面'!$F$16:$F$55,"今回請求")</f>
        <v>0</v>
      </c>
      <c r="J66" s="75">
        <f>SUMIFS('(①本体)入力画面'!BV$16:BV$55,'(①本体)入力画面'!$E$16:$E$55,"実績",'(①本体)入力画面'!$F$16:$F$55,"今回請求")</f>
        <v>0</v>
      </c>
      <c r="K66" s="76">
        <f>SUMIFS('(①本体)入力画面'!BW$16:BW$55,'(①本体)入力画面'!$E$16:$E$55,"実績",'(①本体)入力画面'!$F$16:$F$55,"今回請求")</f>
        <v>0</v>
      </c>
      <c r="L66" s="77">
        <f>SUMIFS('(①本体)入力画面'!FW$16:FW$55,'(①本体)入力画面'!$E$16:$E$55,"実績",'(①本体)入力画面'!$F$16:$F$55,"今回請求")</f>
        <v>0</v>
      </c>
      <c r="M66" s="77">
        <f>SUMIFS('(①本体)入力画面'!FX$16:FX$55,'(①本体)入力画面'!$E$16:$E$55,"実績",'(①本体)入力画面'!$F$16:$F$55,"今回請求")</f>
        <v>0</v>
      </c>
    </row>
    <row r="67" spans="2:13" ht="19.2" hidden="1" customHeight="1" outlineLevel="1">
      <c r="B67" s="659"/>
      <c r="C67" s="653"/>
      <c r="D67" s="653"/>
      <c r="E67" s="210" t="s">
        <v>183</v>
      </c>
      <c r="F67" s="72">
        <f>SUMIFS('(①本体)入力画面'!BR$16:BR$55,'(①本体)入力画面'!$E$16:$E$55,"実績",'(①本体)入力画面'!$F$16:$F$55,"済")</f>
        <v>0</v>
      </c>
      <c r="G67" s="72">
        <f>SUMIFS('(①本体)入力画面'!BS$16:BS$55,'(①本体)入力画面'!$E$16:$E$55,"実績",'(①本体)入力画面'!$F$16:$F$55,"済")</f>
        <v>0</v>
      </c>
      <c r="H67" s="72">
        <f>SUMIFS('(①本体)入力画面'!BT$16:BT$55,'(①本体)入力画面'!$E$16:$E$55,"実績",'(①本体)入力画面'!$F$16:$F$55,"済")</f>
        <v>0</v>
      </c>
      <c r="I67" s="72">
        <f>SUMIFS('(①本体)入力画面'!BU$16:BU$55,'(①本体)入力画面'!$E$16:$E$55,"実績",'(①本体)入力画面'!$F$16:$F$55,"済")</f>
        <v>0</v>
      </c>
      <c r="J67" s="72">
        <f>SUMIFS('(①本体)入力画面'!BV$16:BV$55,'(①本体)入力画面'!$E$16:$E$55,"実績",'(①本体)入力画面'!$F$16:$F$55,"済")</f>
        <v>0</v>
      </c>
      <c r="K67" s="73">
        <f>SUMIFS('(①本体)入力画面'!BW$16:BW$55,'(①本体)入力画面'!$E$16:$E$55,"実績",'(①本体)入力画面'!$F$16:$F$55,"済")</f>
        <v>0</v>
      </c>
      <c r="L67" s="74">
        <f>SUMIFS('(①本体)入力画面'!FW$16:FW$55,'(①本体)入力画面'!$E$16:$E$55,"実績",'(①本体)入力画面'!$F$16:$F$55,"済")</f>
        <v>0</v>
      </c>
      <c r="M67" s="74">
        <f>SUMIFS('(①本体)入力画面'!FX$16:FX$55,'(①本体)入力画面'!$E$16:$E$55,"実績",'(①本体)入力画面'!$F$16:$F$55,"済")</f>
        <v>0</v>
      </c>
    </row>
    <row r="68" spans="2:13" ht="19.2" customHeight="1" collapsed="1">
      <c r="B68" s="659"/>
      <c r="C68" s="463" t="s">
        <v>384</v>
      </c>
      <c r="D68" s="464"/>
      <c r="E68" s="453"/>
      <c r="F68" s="454"/>
      <c r="G68" s="454"/>
      <c r="H68" s="454"/>
      <c r="I68" s="454"/>
      <c r="J68" s="454"/>
      <c r="K68" s="455"/>
      <c r="L68" s="456"/>
      <c r="M68" s="456"/>
    </row>
    <row r="69" spans="2:13" ht="19.2" hidden="1" customHeight="1" outlineLevel="1">
      <c r="B69" s="659"/>
      <c r="C69" s="651" t="s">
        <v>170</v>
      </c>
      <c r="D69" s="654" t="s">
        <v>179</v>
      </c>
      <c r="E69" s="215" t="s">
        <v>181</v>
      </c>
      <c r="F69" s="217">
        <f>+'(①本体)入力画面'!CA57</f>
        <v>0</v>
      </c>
      <c r="G69" s="217">
        <f>+'(①本体)入力画面'!CB57</f>
        <v>0</v>
      </c>
      <c r="H69" s="217">
        <f>+'(①本体)入力画面'!CC57</f>
        <v>0</v>
      </c>
      <c r="I69" s="217">
        <f>+'(①本体)入力画面'!CD57</f>
        <v>0</v>
      </c>
      <c r="J69" s="217">
        <f>+'(①本体)入力画面'!CE57</f>
        <v>0</v>
      </c>
      <c r="K69" s="218">
        <f>+'(①本体)入力画面'!CF57</f>
        <v>0</v>
      </c>
      <c r="L69" s="219">
        <f>+'(①本体)入力画面'!FZ57</f>
        <v>0</v>
      </c>
      <c r="M69" s="219">
        <f>+'(①本体)入力画面'!GA57</f>
        <v>0</v>
      </c>
    </row>
    <row r="70" spans="2:13" ht="19.2" hidden="1" customHeight="1" outlineLevel="1">
      <c r="B70" s="659"/>
      <c r="C70" s="652"/>
      <c r="D70" s="655"/>
      <c r="E70" s="209" t="s">
        <v>182</v>
      </c>
      <c r="F70" s="75">
        <f>SUMIFS('(①本体)入力画面'!CA$16:CA$55,'(①本体)入力画面'!$E$16:$E$55,"計画",'(①本体)入力画面'!$F$16:$F$55,"今回請求")</f>
        <v>0</v>
      </c>
      <c r="G70" s="75">
        <f>SUMIFS('(①本体)入力画面'!CB$16:CB$55,'(①本体)入力画面'!$E$16:$E$55,"計画",'(①本体)入力画面'!$F$16:$F$55,"今回請求")</f>
        <v>0</v>
      </c>
      <c r="H70" s="75">
        <f>SUMIFS('(①本体)入力画面'!CC$16:CC$55,'(①本体)入力画面'!$E$16:$E$55,"計画",'(①本体)入力画面'!$F$16:$F$55,"今回請求")</f>
        <v>0</v>
      </c>
      <c r="I70" s="75">
        <f>SUMIFS('(①本体)入力画面'!CD$16:CD$55,'(①本体)入力画面'!$E$16:$E$55,"計画",'(①本体)入力画面'!$F$16:$F$55,"今回請求")</f>
        <v>0</v>
      </c>
      <c r="J70" s="75">
        <f>SUMIFS('(①本体)入力画面'!CE$16:CE$55,'(①本体)入力画面'!$E$16:$E$55,"計画",'(①本体)入力画面'!$F$16:$F$55,"今回請求")</f>
        <v>0</v>
      </c>
      <c r="K70" s="76">
        <f>SUMIFS('(①本体)入力画面'!CF$16:CF$55,'(①本体)入力画面'!$E$16:$E$55,"計画",'(①本体)入力画面'!$F$16:$F$55,"今回請求")</f>
        <v>0</v>
      </c>
      <c r="L70" s="77">
        <f>SUMIFS('(①本体)入力画面'!FZ$16:FZ$55,'(①本体)入力画面'!$E$16:$E$55,"計画",'(①本体)入力画面'!$F$16:$F$55,"今回請求")</f>
        <v>0</v>
      </c>
      <c r="M70" s="77">
        <f>SUMIFS('(①本体)入力画面'!GA$16:GA$55,'(①本体)入力画面'!$E$16:$E$55,"計画",'(①本体)入力画面'!$F$16:$F$55,"今回請求")</f>
        <v>0</v>
      </c>
    </row>
    <row r="71" spans="2:13" ht="19.2" hidden="1" customHeight="1" outlineLevel="1">
      <c r="B71" s="659"/>
      <c r="C71" s="652"/>
      <c r="D71" s="655"/>
      <c r="E71" s="220" t="s">
        <v>183</v>
      </c>
      <c r="F71" s="221">
        <f>SUMIFS('(①本体)入力画面'!CA$16:CA$55,'(①本体)入力画面'!$E$16:$E$55,"計画",'(①本体)入力画面'!$F$16:$F$55,"済")</f>
        <v>0</v>
      </c>
      <c r="G71" s="221">
        <f>SUMIFS('(①本体)入力画面'!CB$16:CB$55,'(①本体)入力画面'!$E$16:$E$55,"計画",'(①本体)入力画面'!$F$16:$F$55,"済")</f>
        <v>0</v>
      </c>
      <c r="H71" s="221">
        <f>SUMIFS('(①本体)入力画面'!CC$16:CC$55,'(①本体)入力画面'!$E$16:$E$55,"計画",'(①本体)入力画面'!$F$16:$F$55,"済")</f>
        <v>0</v>
      </c>
      <c r="I71" s="221">
        <f>SUMIFS('(①本体)入力画面'!CD$16:CD$55,'(①本体)入力画面'!$E$16:$E$55,"計画",'(①本体)入力画面'!$F$16:$F$55,"済")</f>
        <v>0</v>
      </c>
      <c r="J71" s="221">
        <f>SUMIFS('(①本体)入力画面'!CE$16:CE$55,'(①本体)入力画面'!$E$16:$E$55,"計画",'(①本体)入力画面'!$F$16:$F$55,"済")</f>
        <v>0</v>
      </c>
      <c r="K71" s="222">
        <f>SUMIFS('(①本体)入力画面'!CF$16:CF$55,'(①本体)入力画面'!$E$16:$E$55,"計画",'(①本体)入力画面'!$F$16:$F$55,"済")</f>
        <v>0</v>
      </c>
      <c r="L71" s="223">
        <f>SUMIFS('(①本体)入力画面'!FZ$16:FZ$55,'(①本体)入力画面'!$E$16:$E$55,"計画",'(①本体)入力画面'!$F$16:$F$55,"済")</f>
        <v>0</v>
      </c>
      <c r="M71" s="223">
        <f>SUMIFS('(①本体)入力画面'!GA$16:GA$55,'(①本体)入力画面'!$E$16:$E$55,"計画",'(①本体)入力画面'!$F$16:$F$55,"済")</f>
        <v>0</v>
      </c>
    </row>
    <row r="72" spans="2:13" ht="19.2" hidden="1" customHeight="1" outlineLevel="1">
      <c r="B72" s="659"/>
      <c r="C72" s="652"/>
      <c r="D72" s="656"/>
      <c r="E72" s="210" t="s">
        <v>185</v>
      </c>
      <c r="F72" s="72">
        <f>SUMIFS('(①本体)入力画面'!CA$16:CA$55,'(①本体)入力画面'!$E$16:$E$55,"計画",'(①本体)入力画面'!$F$16:$F$55,"事業中止")</f>
        <v>0</v>
      </c>
      <c r="G72" s="72">
        <f>SUMIFS('(①本体)入力画面'!CB$16:CB$55,'(①本体)入力画面'!$E$16:$E$55,"計画",'(①本体)入力画面'!$F$16:$F$55,"事業中止")</f>
        <v>0</v>
      </c>
      <c r="H72" s="72">
        <f>SUMIFS('(①本体)入力画面'!CC$16:CC$55,'(①本体)入力画面'!$E$16:$E$55,"計画",'(①本体)入力画面'!$F$16:$F$55,"事業中止")</f>
        <v>0</v>
      </c>
      <c r="I72" s="72">
        <f>SUMIFS('(①本体)入力画面'!CD$16:CD$55,'(①本体)入力画面'!$E$16:$E$55,"計画",'(①本体)入力画面'!$F$16:$F$55,"事業中止")</f>
        <v>0</v>
      </c>
      <c r="J72" s="72">
        <f>SUMIFS('(①本体)入力画面'!CE$16:CE$55,'(①本体)入力画面'!$E$16:$E$55,"計画",'(①本体)入力画面'!$F$16:$F$55,"事業中止")</f>
        <v>0</v>
      </c>
      <c r="K72" s="73">
        <f>SUMIFS('(①本体)入力画面'!CF$16:CF$55,'(①本体)入力画面'!$E$16:$E$55,"計画",'(①本体)入力画面'!$F$16:$F$55,"事業中止")</f>
        <v>0</v>
      </c>
      <c r="L72" s="74">
        <f>SUMIFS('(①本体)入力画面'!FZ$16:FZ$55,'(①本体)入力画面'!$E$16:$E$55,"計画",'(①本体)入力画面'!$F$16:$F$55,"事業中止")</f>
        <v>0</v>
      </c>
      <c r="M72" s="74">
        <f>SUMIFS('(①本体)入力画面'!GA$16:GA$55,'(①本体)入力画面'!$E$16:$E$55,"計画",'(①本体)入力画面'!$F$16:$F$55,"事業中止")</f>
        <v>0</v>
      </c>
    </row>
    <row r="73" spans="2:13" ht="19.2" hidden="1" customHeight="1" outlineLevel="1">
      <c r="B73" s="659"/>
      <c r="C73" s="652"/>
      <c r="D73" s="651" t="s">
        <v>162</v>
      </c>
      <c r="E73" s="215" t="s">
        <v>184</v>
      </c>
      <c r="F73" s="217">
        <f>SUM(F74:F75)</f>
        <v>0</v>
      </c>
      <c r="G73" s="217">
        <f t="shared" ref="G73:M73" si="12">SUM(G74:G75)</f>
        <v>0</v>
      </c>
      <c r="H73" s="217">
        <f t="shared" si="12"/>
        <v>0</v>
      </c>
      <c r="I73" s="217">
        <f t="shared" si="12"/>
        <v>0</v>
      </c>
      <c r="J73" s="217">
        <f t="shared" si="12"/>
        <v>0</v>
      </c>
      <c r="K73" s="218">
        <f t="shared" si="12"/>
        <v>0</v>
      </c>
      <c r="L73" s="219">
        <f t="shared" si="12"/>
        <v>0</v>
      </c>
      <c r="M73" s="219">
        <f t="shared" si="12"/>
        <v>0</v>
      </c>
    </row>
    <row r="74" spans="2:13" ht="19.2" hidden="1" customHeight="1" outlineLevel="1">
      <c r="B74" s="659"/>
      <c r="C74" s="652"/>
      <c r="D74" s="652"/>
      <c r="E74" s="209" t="s">
        <v>182</v>
      </c>
      <c r="F74" s="75">
        <f>SUMIFS('(①本体)入力画面'!CA$16:CA$55,'(①本体)入力画面'!$E$16:$E$55,"実績",'(①本体)入力画面'!$F$16:$F$55,"今回請求")</f>
        <v>0</v>
      </c>
      <c r="G74" s="75">
        <f>SUMIFS('(①本体)入力画面'!CB$16:CB$55,'(①本体)入力画面'!$E$16:$E$55,"実績",'(①本体)入力画面'!$F$16:$F$55,"今回請求")</f>
        <v>0</v>
      </c>
      <c r="H74" s="75">
        <f>SUMIFS('(①本体)入力画面'!CC$16:CC$55,'(①本体)入力画面'!$E$16:$E$55,"実績",'(①本体)入力画面'!$F$16:$F$55,"今回請求")</f>
        <v>0</v>
      </c>
      <c r="I74" s="75">
        <f>SUMIFS('(①本体)入力画面'!CD$16:CD$55,'(①本体)入力画面'!$E$16:$E$55,"実績",'(①本体)入力画面'!$F$16:$F$55,"今回請求")</f>
        <v>0</v>
      </c>
      <c r="J74" s="75">
        <f>SUMIFS('(①本体)入力画面'!CE$16:CE$55,'(①本体)入力画面'!$E$16:$E$55,"実績",'(①本体)入力画面'!$F$16:$F$55,"今回請求")</f>
        <v>0</v>
      </c>
      <c r="K74" s="76">
        <f>SUMIFS('(①本体)入力画面'!CF$16:CF$55,'(①本体)入力画面'!$E$16:$E$55,"実績",'(①本体)入力画面'!$F$16:$F$55,"今回請求")</f>
        <v>0</v>
      </c>
      <c r="L74" s="77">
        <f>SUMIFS('(①本体)入力画面'!FZ$16:FZ$55,'(①本体)入力画面'!$E$16:$E$55,"実績",'(①本体)入力画面'!$F$16:$F$55,"今回請求")</f>
        <v>0</v>
      </c>
      <c r="M74" s="77">
        <f>SUMIFS('(①本体)入力画面'!GA$16:GA$55,'(①本体)入力画面'!$E$16:$E$55,"実績",'(①本体)入力画面'!$F$16:$F$55,"今回請求")</f>
        <v>0</v>
      </c>
    </row>
    <row r="75" spans="2:13" ht="19.2" hidden="1" customHeight="1" outlineLevel="1">
      <c r="B75" s="659"/>
      <c r="C75" s="653"/>
      <c r="D75" s="653"/>
      <c r="E75" s="210" t="s">
        <v>183</v>
      </c>
      <c r="F75" s="72">
        <f>SUMIFS('(①本体)入力画面'!CA$16:CA$55,'(①本体)入力画面'!$E$16:$E$55,"実績",'(①本体)入力画面'!$F$16:$F$55,"済")</f>
        <v>0</v>
      </c>
      <c r="G75" s="72">
        <f>SUMIFS('(①本体)入力画面'!CB$16:CB$55,'(①本体)入力画面'!$E$16:$E$55,"実績",'(①本体)入力画面'!$F$16:$F$55,"済")</f>
        <v>0</v>
      </c>
      <c r="H75" s="72">
        <f>SUMIFS('(①本体)入力画面'!CC$16:CC$55,'(①本体)入力画面'!$E$16:$E$55,"実績",'(①本体)入力画面'!$F$16:$F$55,"済")</f>
        <v>0</v>
      </c>
      <c r="I75" s="72">
        <f>SUMIFS('(①本体)入力画面'!CD$16:CD$55,'(①本体)入力画面'!$E$16:$E$55,"実績",'(①本体)入力画面'!$F$16:$F$55,"済")</f>
        <v>0</v>
      </c>
      <c r="J75" s="72">
        <f>SUMIFS('(①本体)入力画面'!CE$16:CE$55,'(①本体)入力画面'!$E$16:$E$55,"実績",'(①本体)入力画面'!$F$16:$F$55,"済")</f>
        <v>0</v>
      </c>
      <c r="K75" s="73">
        <f>SUMIFS('(①本体)入力画面'!CF$16:CF$55,'(①本体)入力画面'!$E$16:$E$55,"実績",'(①本体)入力画面'!$F$16:$F$55,"済")</f>
        <v>0</v>
      </c>
      <c r="L75" s="74">
        <f>SUMIFS('(①本体)入力画面'!FZ$16:FZ$55,'(①本体)入力画面'!$E$16:$E$55,"実績",'(①本体)入力画面'!$F$16:$F$55,"済")</f>
        <v>0</v>
      </c>
      <c r="M75" s="74">
        <f>SUMIFS('(①本体)入力画面'!GA$16:GA$55,'(①本体)入力画面'!$E$16:$E$55,"実績",'(①本体)入力画面'!$F$16:$F$55,"済")</f>
        <v>0</v>
      </c>
    </row>
    <row r="76" spans="2:13" ht="19.2" customHeight="1" collapsed="1">
      <c r="B76" s="659"/>
      <c r="C76" s="463" t="s">
        <v>385</v>
      </c>
      <c r="D76" s="464"/>
      <c r="E76" s="453"/>
      <c r="F76" s="454"/>
      <c r="G76" s="454"/>
      <c r="H76" s="454"/>
      <c r="I76" s="454"/>
      <c r="J76" s="454"/>
      <c r="K76" s="455"/>
      <c r="L76" s="456"/>
      <c r="M76" s="456"/>
    </row>
    <row r="77" spans="2:13" ht="19.2" customHeight="1">
      <c r="B77" s="659"/>
      <c r="C77" s="666" t="s">
        <v>164</v>
      </c>
      <c r="D77" s="654" t="s">
        <v>179</v>
      </c>
      <c r="E77" s="215" t="s">
        <v>181</v>
      </c>
      <c r="F77" s="217">
        <f t="shared" ref="F77:M80" si="13">+F45+F53+F61+F69</f>
        <v>0</v>
      </c>
      <c r="G77" s="217">
        <f t="shared" si="13"/>
        <v>0</v>
      </c>
      <c r="H77" s="217">
        <f t="shared" si="13"/>
        <v>0</v>
      </c>
      <c r="I77" s="217">
        <f t="shared" si="13"/>
        <v>0</v>
      </c>
      <c r="J77" s="217">
        <f t="shared" si="13"/>
        <v>0</v>
      </c>
      <c r="K77" s="218">
        <f t="shared" si="13"/>
        <v>0</v>
      </c>
      <c r="L77" s="219">
        <f t="shared" si="13"/>
        <v>0</v>
      </c>
      <c r="M77" s="219">
        <f t="shared" si="13"/>
        <v>0</v>
      </c>
    </row>
    <row r="78" spans="2:13" ht="19.2" customHeight="1">
      <c r="B78" s="659"/>
      <c r="C78" s="667"/>
      <c r="D78" s="655"/>
      <c r="E78" s="209" t="s">
        <v>182</v>
      </c>
      <c r="F78" s="75">
        <f t="shared" si="13"/>
        <v>0</v>
      </c>
      <c r="G78" s="75">
        <f t="shared" si="13"/>
        <v>0</v>
      </c>
      <c r="H78" s="75">
        <f t="shared" si="13"/>
        <v>0</v>
      </c>
      <c r="I78" s="75">
        <f t="shared" si="13"/>
        <v>0</v>
      </c>
      <c r="J78" s="75">
        <f t="shared" si="13"/>
        <v>0</v>
      </c>
      <c r="K78" s="76">
        <f t="shared" si="13"/>
        <v>0</v>
      </c>
      <c r="L78" s="77">
        <f t="shared" si="13"/>
        <v>0</v>
      </c>
      <c r="M78" s="77">
        <f t="shared" si="13"/>
        <v>0</v>
      </c>
    </row>
    <row r="79" spans="2:13" ht="19.2" customHeight="1">
      <c r="B79" s="659"/>
      <c r="C79" s="667"/>
      <c r="D79" s="655"/>
      <c r="E79" s="220" t="s">
        <v>183</v>
      </c>
      <c r="F79" s="221">
        <f t="shared" si="13"/>
        <v>0</v>
      </c>
      <c r="G79" s="221">
        <f t="shared" si="13"/>
        <v>0</v>
      </c>
      <c r="H79" s="221">
        <f t="shared" si="13"/>
        <v>0</v>
      </c>
      <c r="I79" s="221">
        <f t="shared" si="13"/>
        <v>0</v>
      </c>
      <c r="J79" s="221">
        <f t="shared" si="13"/>
        <v>0</v>
      </c>
      <c r="K79" s="222">
        <f t="shared" si="13"/>
        <v>0</v>
      </c>
      <c r="L79" s="223">
        <f t="shared" si="13"/>
        <v>0</v>
      </c>
      <c r="M79" s="223">
        <f t="shared" si="13"/>
        <v>0</v>
      </c>
    </row>
    <row r="80" spans="2:13" ht="19.2" customHeight="1">
      <c r="B80" s="659"/>
      <c r="C80" s="667"/>
      <c r="D80" s="656"/>
      <c r="E80" s="210" t="s">
        <v>185</v>
      </c>
      <c r="F80" s="72">
        <f t="shared" si="13"/>
        <v>0</v>
      </c>
      <c r="G80" s="72">
        <f t="shared" si="13"/>
        <v>0</v>
      </c>
      <c r="H80" s="72">
        <f t="shared" si="13"/>
        <v>0</v>
      </c>
      <c r="I80" s="72">
        <f t="shared" si="13"/>
        <v>0</v>
      </c>
      <c r="J80" s="72">
        <f t="shared" si="13"/>
        <v>0</v>
      </c>
      <c r="K80" s="73">
        <f t="shared" si="13"/>
        <v>0</v>
      </c>
      <c r="L80" s="74">
        <f t="shared" si="13"/>
        <v>0</v>
      </c>
      <c r="M80" s="74">
        <f t="shared" si="13"/>
        <v>0</v>
      </c>
    </row>
    <row r="81" spans="2:13" ht="19.2" customHeight="1">
      <c r="B81" s="659"/>
      <c r="C81" s="667"/>
      <c r="D81" s="651" t="s">
        <v>162</v>
      </c>
      <c r="E81" s="215" t="s">
        <v>184</v>
      </c>
      <c r="F81" s="217">
        <f>SUM(F82:F83)</f>
        <v>0</v>
      </c>
      <c r="G81" s="217">
        <f t="shared" ref="G81:M81" si="14">SUM(G82:G83)</f>
        <v>0</v>
      </c>
      <c r="H81" s="217">
        <f t="shared" si="14"/>
        <v>0</v>
      </c>
      <c r="I81" s="217">
        <f t="shared" si="14"/>
        <v>0</v>
      </c>
      <c r="J81" s="217">
        <f t="shared" si="14"/>
        <v>0</v>
      </c>
      <c r="K81" s="218">
        <f t="shared" si="14"/>
        <v>0</v>
      </c>
      <c r="L81" s="219">
        <f t="shared" si="14"/>
        <v>0</v>
      </c>
      <c r="M81" s="219">
        <f t="shared" si="14"/>
        <v>0</v>
      </c>
    </row>
    <row r="82" spans="2:13" ht="19.2" customHeight="1">
      <c r="B82" s="659"/>
      <c r="C82" s="667"/>
      <c r="D82" s="652"/>
      <c r="E82" s="209" t="s">
        <v>182</v>
      </c>
      <c r="F82" s="75">
        <f t="shared" ref="F82:M83" si="15">+F50+F58+F66+F74</f>
        <v>0</v>
      </c>
      <c r="G82" s="75">
        <f t="shared" si="15"/>
        <v>0</v>
      </c>
      <c r="H82" s="75">
        <f t="shared" si="15"/>
        <v>0</v>
      </c>
      <c r="I82" s="75">
        <f t="shared" si="15"/>
        <v>0</v>
      </c>
      <c r="J82" s="75">
        <f t="shared" si="15"/>
        <v>0</v>
      </c>
      <c r="K82" s="76">
        <f t="shared" si="15"/>
        <v>0</v>
      </c>
      <c r="L82" s="77">
        <f t="shared" si="15"/>
        <v>0</v>
      </c>
      <c r="M82" s="77">
        <f t="shared" si="15"/>
        <v>0</v>
      </c>
    </row>
    <row r="83" spans="2:13" ht="19.2" customHeight="1">
      <c r="B83" s="661"/>
      <c r="C83" s="668"/>
      <c r="D83" s="653"/>
      <c r="E83" s="210" t="s">
        <v>183</v>
      </c>
      <c r="F83" s="72">
        <f t="shared" si="15"/>
        <v>0</v>
      </c>
      <c r="G83" s="72">
        <f t="shared" si="15"/>
        <v>0</v>
      </c>
      <c r="H83" s="72">
        <f t="shared" si="15"/>
        <v>0</v>
      </c>
      <c r="I83" s="72">
        <f t="shared" si="15"/>
        <v>0</v>
      </c>
      <c r="J83" s="72">
        <f t="shared" si="15"/>
        <v>0</v>
      </c>
      <c r="K83" s="73">
        <f t="shared" si="15"/>
        <v>0</v>
      </c>
      <c r="L83" s="74">
        <f t="shared" si="15"/>
        <v>0</v>
      </c>
      <c r="M83" s="74">
        <f t="shared" si="15"/>
        <v>0</v>
      </c>
    </row>
    <row r="84" spans="2:13" ht="19.2" hidden="1" customHeight="1" outlineLevel="2">
      <c r="B84" s="657" t="s">
        <v>171</v>
      </c>
      <c r="C84" s="658"/>
      <c r="D84" s="654" t="s">
        <v>179</v>
      </c>
      <c r="E84" s="215" t="s">
        <v>181</v>
      </c>
      <c r="F84" s="217">
        <f>+'(①本体)入力画面'!CQ57</f>
        <v>0</v>
      </c>
      <c r="G84" s="217">
        <f>+'(①本体)入力画面'!CR57</f>
        <v>0</v>
      </c>
      <c r="H84" s="217">
        <f>+'(①本体)入力画面'!CU57</f>
        <v>0</v>
      </c>
      <c r="I84" s="217">
        <f>+'(①本体)入力画面'!CV57</f>
        <v>0</v>
      </c>
      <c r="J84" s="217">
        <f>+'(①本体)入力画面'!CW57</f>
        <v>0</v>
      </c>
      <c r="K84" s="218">
        <f>+'(①本体)入力画面'!CX57</f>
        <v>0</v>
      </c>
      <c r="L84" s="219">
        <f>+'(①本体)入力画面'!GC57</f>
        <v>0</v>
      </c>
      <c r="M84" s="219">
        <f>+'(①本体)入力画面'!GD57</f>
        <v>0</v>
      </c>
    </row>
    <row r="85" spans="2:13" ht="19.2" hidden="1" customHeight="1" outlineLevel="2">
      <c r="B85" s="659"/>
      <c r="C85" s="660"/>
      <c r="D85" s="655"/>
      <c r="E85" s="209" t="s">
        <v>182</v>
      </c>
      <c r="F85" s="75">
        <f>SUMIFS('(①本体)入力画面'!CQ$16:CQ$55,'(①本体)入力画面'!$E$16:$E$55,"計画",'(①本体)入力画面'!$F$16:$F$55,"今回請求")</f>
        <v>0</v>
      </c>
      <c r="G85" s="75">
        <f>SUMIFS('(①本体)入力画面'!CR$16:CR$55,'(①本体)入力画面'!$E$16:$E$55,"計画",'(①本体)入力画面'!$F$16:$F$55,"今回請求")</f>
        <v>0</v>
      </c>
      <c r="H85" s="75">
        <f>SUMIFS('(①本体)入力画面'!CU$16:CU$55,'(①本体)入力画面'!$E$16:$E$55,"計画",'(①本体)入力画面'!$F$16:$F$55,"今回請求")</f>
        <v>0</v>
      </c>
      <c r="I85" s="75">
        <f>SUMIFS('(①本体)入力画面'!CV$16:CV$55,'(①本体)入力画面'!$E$16:$E$55,"計画",'(①本体)入力画面'!$F$16:$F$55,"今回請求")</f>
        <v>0</v>
      </c>
      <c r="J85" s="75">
        <f>SUMIFS('(①本体)入力画面'!CW$16:CW$55,'(①本体)入力画面'!$E$16:$E$55,"計画",'(①本体)入力画面'!$F$16:$F$55,"今回請求")</f>
        <v>0</v>
      </c>
      <c r="K85" s="76">
        <f>SUMIFS('(①本体)入力画面'!CX$16:CX$55,'(①本体)入力画面'!$E$16:$E$55,"計画",'(①本体)入力画面'!$F$16:$F$55,"今回請求")</f>
        <v>0</v>
      </c>
      <c r="L85" s="77">
        <f>SUMIFS('(①本体)入力画面'!GC$16:GC$55,'(①本体)入力画面'!$E$16:$E$55,"計画",'(①本体)入力画面'!$F$16:$F$55,"今回請求")</f>
        <v>0</v>
      </c>
      <c r="M85" s="77">
        <f>SUMIFS('(①本体)入力画面'!GD$16:GD$55,'(①本体)入力画面'!$E$16:$E$55,"計画",'(①本体)入力画面'!$F$16:$F$55,"今回請求")</f>
        <v>0</v>
      </c>
    </row>
    <row r="86" spans="2:13" ht="19.2" hidden="1" customHeight="1" outlineLevel="2">
      <c r="B86" s="659"/>
      <c r="C86" s="660"/>
      <c r="D86" s="655"/>
      <c r="E86" s="220" t="s">
        <v>183</v>
      </c>
      <c r="F86" s="221">
        <f>SUMIFS('(①本体)入力画面'!CQ$16:CQ$55,'(①本体)入力画面'!$E$16:$E$55,"計画",'(①本体)入力画面'!$F$16:$F$55,"済")</f>
        <v>0</v>
      </c>
      <c r="G86" s="221">
        <f>SUMIFS('(①本体)入力画面'!CR$16:CR$55,'(①本体)入力画面'!$E$16:$E$55,"計画",'(①本体)入力画面'!$F$16:$F$55,"済")</f>
        <v>0</v>
      </c>
      <c r="H86" s="221">
        <f>SUMIFS('(①本体)入力画面'!CU$16:CU$55,'(①本体)入力画面'!$E$16:$E$55,"計画",'(①本体)入力画面'!$F$16:$F$55,"済")</f>
        <v>0</v>
      </c>
      <c r="I86" s="221">
        <f>SUMIFS('(①本体)入力画面'!CV$16:CV$55,'(①本体)入力画面'!$E$16:$E$55,"計画",'(①本体)入力画面'!$F$16:$F$55,"済")</f>
        <v>0</v>
      </c>
      <c r="J86" s="221">
        <f>SUMIFS('(①本体)入力画面'!CW$16:CW$55,'(①本体)入力画面'!$E$16:$E$55,"計画",'(①本体)入力画面'!$F$16:$F$55,"済")</f>
        <v>0</v>
      </c>
      <c r="K86" s="222">
        <f>SUMIFS('(①本体)入力画面'!CX$16:CX$55,'(①本体)入力画面'!$E$16:$E$55,"計画",'(①本体)入力画面'!$F$16:$F$55,"済")</f>
        <v>0</v>
      </c>
      <c r="L86" s="223">
        <f>SUMIFS('(①本体)入力画面'!GC$16:GC$55,'(①本体)入力画面'!$E$16:$E$55,"計画",'(①本体)入力画面'!$F$16:$F$55,"済")</f>
        <v>0</v>
      </c>
      <c r="M86" s="223">
        <f>SUMIFS('(①本体)入力画面'!GD$16:GD$55,'(①本体)入力画面'!$E$16:$E$55,"計画",'(①本体)入力画面'!$F$16:$F$55,"済")</f>
        <v>0</v>
      </c>
    </row>
    <row r="87" spans="2:13" ht="19.2" hidden="1" customHeight="1" outlineLevel="2">
      <c r="B87" s="659"/>
      <c r="C87" s="660"/>
      <c r="D87" s="656"/>
      <c r="E87" s="210" t="s">
        <v>185</v>
      </c>
      <c r="F87" s="72">
        <f>SUMIFS('(①本体)入力画面'!CQ$16:CQ$55,'(①本体)入力画面'!$E$16:$E$55,"計画",'(①本体)入力画面'!$F$16:$F$55,"事業中止")</f>
        <v>0</v>
      </c>
      <c r="G87" s="72">
        <f>SUMIFS('(①本体)入力画面'!CR$16:CR$55,'(①本体)入力画面'!$E$16:$E$55,"計画",'(①本体)入力画面'!$F$16:$F$55,"事業中止")</f>
        <v>0</v>
      </c>
      <c r="H87" s="72">
        <f>SUMIFS('(①本体)入力画面'!CU$16:CU$55,'(①本体)入力画面'!$E$16:$E$55,"計画",'(①本体)入力画面'!$F$16:$F$55,"事業中止")</f>
        <v>0</v>
      </c>
      <c r="I87" s="72">
        <f>SUMIFS('(①本体)入力画面'!CV$16:CV$55,'(①本体)入力画面'!$E$16:$E$55,"計画",'(①本体)入力画面'!$F$16:$F$55,"事業中止")</f>
        <v>0</v>
      </c>
      <c r="J87" s="72">
        <f>SUMIFS('(①本体)入力画面'!CW$16:CW$55,'(①本体)入力画面'!$E$16:$E$55,"計画",'(①本体)入力画面'!$F$16:$F$55,"事業中止")</f>
        <v>0</v>
      </c>
      <c r="K87" s="73">
        <f>SUMIFS('(①本体)入力画面'!CX$16:CX$55,'(①本体)入力画面'!$E$16:$E$55,"計画",'(①本体)入力画面'!$F$16:$F$55,"事業中止")</f>
        <v>0</v>
      </c>
      <c r="L87" s="74">
        <f>SUMIFS('(①本体)入力画面'!GC$16:GC$55,'(①本体)入力画面'!$E$16:$E$55,"計画",'(①本体)入力画面'!$F$16:$F$55,"事業中止")</f>
        <v>0</v>
      </c>
      <c r="M87" s="74">
        <f>SUMIFS('(①本体)入力画面'!GD$16:GD$55,'(①本体)入力画面'!$E$16:$E$55,"計画",'(①本体)入力画面'!$F$16:$F$55,"事業中止")</f>
        <v>0</v>
      </c>
    </row>
    <row r="88" spans="2:13" ht="19.2" hidden="1" customHeight="1" outlineLevel="2">
      <c r="B88" s="659"/>
      <c r="C88" s="660"/>
      <c r="D88" s="651" t="s">
        <v>162</v>
      </c>
      <c r="E88" s="215" t="s">
        <v>184</v>
      </c>
      <c r="F88" s="217">
        <f>SUM(F89:F90)</f>
        <v>0</v>
      </c>
      <c r="G88" s="217">
        <f t="shared" ref="G88:M88" si="16">SUM(G89:G90)</f>
        <v>0</v>
      </c>
      <c r="H88" s="217">
        <f t="shared" si="16"/>
        <v>0</v>
      </c>
      <c r="I88" s="217">
        <f t="shared" si="16"/>
        <v>0</v>
      </c>
      <c r="J88" s="217">
        <f t="shared" si="16"/>
        <v>0</v>
      </c>
      <c r="K88" s="218">
        <f t="shared" si="16"/>
        <v>0</v>
      </c>
      <c r="L88" s="219">
        <f t="shared" si="16"/>
        <v>0</v>
      </c>
      <c r="M88" s="219">
        <f t="shared" si="16"/>
        <v>0</v>
      </c>
    </row>
    <row r="89" spans="2:13" ht="19.2" hidden="1" customHeight="1" outlineLevel="2">
      <c r="B89" s="659"/>
      <c r="C89" s="660"/>
      <c r="D89" s="652"/>
      <c r="E89" s="209" t="s">
        <v>182</v>
      </c>
      <c r="F89" s="75">
        <f>SUMIFS('(①本体)入力画面'!CQ$16:CQ$55,'(①本体)入力画面'!$E$16:$E$55,"実績",'(①本体)入力画面'!$F$16:$F$55,"今回請求")</f>
        <v>0</v>
      </c>
      <c r="G89" s="75">
        <f>SUMIFS('(①本体)入力画面'!CR$16:CR$55,'(①本体)入力画面'!$E$16:$E$55,"実績",'(①本体)入力画面'!$F$16:$F$55,"今回請求")</f>
        <v>0</v>
      </c>
      <c r="H89" s="75">
        <f>SUMIFS('(①本体)入力画面'!CU$16:CU$55,'(①本体)入力画面'!$E$16:$E$55,"実績",'(①本体)入力画面'!$F$16:$F$55,"今回請求")</f>
        <v>0</v>
      </c>
      <c r="I89" s="75">
        <f>SUMIFS('(①本体)入力画面'!CV$16:CV$55,'(①本体)入力画面'!$E$16:$E$55,"実績",'(①本体)入力画面'!$F$16:$F$55,"今回請求")</f>
        <v>0</v>
      </c>
      <c r="J89" s="75">
        <f>SUMIFS('(①本体)入力画面'!CW$16:CW$55,'(①本体)入力画面'!$E$16:$E$55,"実績",'(①本体)入力画面'!$F$16:$F$55,"今回請求")</f>
        <v>0</v>
      </c>
      <c r="K89" s="76">
        <f>SUMIFS('(①本体)入力画面'!CX$16:CX$55,'(①本体)入力画面'!$E$16:$E$55,"実績",'(①本体)入力画面'!$F$16:$F$55,"今回請求")</f>
        <v>0</v>
      </c>
      <c r="L89" s="77">
        <f>SUMIFS('(①本体)入力画面'!GC$16:GC$55,'(①本体)入力画面'!$E$16:$E$55,"実績",'(①本体)入力画面'!$F$16:$F$55,"今回請求")</f>
        <v>0</v>
      </c>
      <c r="M89" s="77">
        <f>SUMIFS('(①本体)入力画面'!GD$16:GD$55,'(①本体)入力画面'!$E$16:$E$55,"実績",'(①本体)入力画面'!$F$16:$F$55,"今回請求")</f>
        <v>0</v>
      </c>
    </row>
    <row r="90" spans="2:13" ht="19.2" hidden="1" customHeight="1" outlineLevel="2">
      <c r="B90" s="661"/>
      <c r="C90" s="662"/>
      <c r="D90" s="653"/>
      <c r="E90" s="210" t="s">
        <v>183</v>
      </c>
      <c r="F90" s="72">
        <f>SUMIFS('(①本体)入力画面'!CQ$16:CQ$55,'(①本体)入力画面'!$E$16:$E$55,"実績",'(①本体)入力画面'!$F$16:$F$55,"済")</f>
        <v>0</v>
      </c>
      <c r="G90" s="72">
        <f>SUMIFS('(①本体)入力画面'!CR$16:CR$55,'(①本体)入力画面'!$E$16:$E$55,"実績",'(①本体)入力画面'!$F$16:$F$55,"済")</f>
        <v>0</v>
      </c>
      <c r="H90" s="72">
        <f>SUMIFS('(①本体)入力画面'!CU$16:CU$55,'(①本体)入力画面'!$E$16:$E$55,"実績",'(①本体)入力画面'!$F$16:$F$55,"済")</f>
        <v>0</v>
      </c>
      <c r="I90" s="72">
        <f>SUMIFS('(①本体)入力画面'!CV$16:CV$55,'(①本体)入力画面'!$E$16:$E$55,"実績",'(①本体)入力画面'!$F$16:$F$55,"済")</f>
        <v>0</v>
      </c>
      <c r="J90" s="72">
        <f>SUMIFS('(①本体)入力画面'!CW$16:CW$55,'(①本体)入力画面'!$E$16:$E$55,"実績",'(①本体)入力画面'!$F$16:$F$55,"済")</f>
        <v>0</v>
      </c>
      <c r="K90" s="73">
        <f>SUMIFS('(①本体)入力画面'!CX$16:CX$55,'(①本体)入力画面'!$E$16:$E$55,"実績",'(①本体)入力画面'!$F$16:$F$55,"済")</f>
        <v>0</v>
      </c>
      <c r="L90" s="74">
        <f>SUMIFS('(①本体)入力画面'!GC$16:GC$55,'(①本体)入力画面'!$E$16:$E$55,"実績",'(①本体)入力画面'!$F$16:$F$55,"済")</f>
        <v>0</v>
      </c>
      <c r="M90" s="74">
        <f>SUMIFS('(①本体)入力画面'!GD$16:GD$55,'(①本体)入力画面'!$E$16:$E$55,"実績",'(①本体)入力画面'!$F$16:$F$55,"済")</f>
        <v>0</v>
      </c>
    </row>
    <row r="91" spans="2:13" ht="19.2" customHeight="1" collapsed="1">
      <c r="B91" s="465"/>
      <c r="C91" s="466" t="s">
        <v>386</v>
      </c>
      <c r="D91" s="464"/>
      <c r="E91" s="453"/>
      <c r="F91" s="454"/>
      <c r="G91" s="454"/>
      <c r="H91" s="454"/>
      <c r="I91" s="454"/>
      <c r="J91" s="454"/>
      <c r="K91" s="455"/>
      <c r="L91" s="456"/>
      <c r="M91" s="456"/>
    </row>
    <row r="92" spans="2:13" ht="19.2" hidden="1" customHeight="1" outlineLevel="2">
      <c r="B92" s="657" t="s">
        <v>172</v>
      </c>
      <c r="C92" s="658"/>
      <c r="D92" s="654" t="s">
        <v>179</v>
      </c>
      <c r="E92" s="215" t="s">
        <v>181</v>
      </c>
      <c r="F92" s="217">
        <f>+'(①本体)入力画面'!DB57</f>
        <v>0</v>
      </c>
      <c r="G92" s="217">
        <f>+'(①本体)入力画面'!DC57</f>
        <v>0</v>
      </c>
      <c r="H92" s="217">
        <f>+'(①本体)入力画面'!DD57</f>
        <v>0</v>
      </c>
      <c r="I92" s="217">
        <f>+'(①本体)入力画面'!DE57</f>
        <v>0</v>
      </c>
      <c r="J92" s="217">
        <f>+'(①本体)入力画面'!DF57</f>
        <v>0</v>
      </c>
      <c r="K92" s="218">
        <f>+'(①本体)入力画面'!DG57</f>
        <v>0</v>
      </c>
      <c r="L92" s="219">
        <f>+'(①本体)入力画面'!GF57</f>
        <v>0</v>
      </c>
      <c r="M92" s="219">
        <f>+'(①本体)入力画面'!GG57</f>
        <v>0</v>
      </c>
    </row>
    <row r="93" spans="2:13" ht="19.2" hidden="1" customHeight="1" outlineLevel="2">
      <c r="B93" s="659"/>
      <c r="C93" s="660"/>
      <c r="D93" s="655"/>
      <c r="E93" s="209" t="s">
        <v>182</v>
      </c>
      <c r="F93" s="75">
        <f>SUMIFS('(①本体)入力画面'!DB$16:DB$55,'(①本体)入力画面'!$E$16:$E$55,"計画",'(①本体)入力画面'!$F$16:$F$55,"今回請求")</f>
        <v>0</v>
      </c>
      <c r="G93" s="75">
        <f>SUMIFS('(①本体)入力画面'!DC$16:DC$55,'(①本体)入力画面'!$E$16:$E$55,"計画",'(①本体)入力画面'!$F$16:$F$55,"今回請求")</f>
        <v>0</v>
      </c>
      <c r="H93" s="75">
        <f>SUMIFS('(①本体)入力画面'!DD$16:DD$55,'(①本体)入力画面'!$E$16:$E$55,"計画",'(①本体)入力画面'!$F$16:$F$55,"今回請求")</f>
        <v>0</v>
      </c>
      <c r="I93" s="75">
        <f>SUMIFS('(①本体)入力画面'!DE$16:DE$55,'(①本体)入力画面'!$E$16:$E$55,"計画",'(①本体)入力画面'!$F$16:$F$55,"今回請求")</f>
        <v>0</v>
      </c>
      <c r="J93" s="75">
        <f>SUMIFS('(①本体)入力画面'!DF$16:DF$55,'(①本体)入力画面'!$E$16:$E$55,"計画",'(①本体)入力画面'!$F$16:$F$55,"今回請求")</f>
        <v>0</v>
      </c>
      <c r="K93" s="76">
        <f>SUMIFS('(①本体)入力画面'!DG$16:DG$55,'(①本体)入力画面'!$E$16:$E$55,"計画",'(①本体)入力画面'!$F$16:$F$55,"今回請求")</f>
        <v>0</v>
      </c>
      <c r="L93" s="77">
        <f>SUMIFS('(①本体)入力画面'!GF$16:GF$55,'(①本体)入力画面'!$E$16:$E$55,"計画",'(①本体)入力画面'!$F$16:$F$55,"今回請求")</f>
        <v>0</v>
      </c>
      <c r="M93" s="77">
        <f>SUMIFS('(①本体)入力画面'!GG$16:GG$55,'(①本体)入力画面'!$E$16:$E$55,"計画",'(①本体)入力画面'!$F$16:$F$55,"今回請求")</f>
        <v>0</v>
      </c>
    </row>
    <row r="94" spans="2:13" ht="19.2" hidden="1" customHeight="1" outlineLevel="2">
      <c r="B94" s="659"/>
      <c r="C94" s="660"/>
      <c r="D94" s="655"/>
      <c r="E94" s="220" t="s">
        <v>183</v>
      </c>
      <c r="F94" s="221">
        <f>SUMIFS('(①本体)入力画面'!DB$16:DB$55,'(①本体)入力画面'!$E$16:$E$55,"計画",'(①本体)入力画面'!$F$16:$F$55,"済")</f>
        <v>0</v>
      </c>
      <c r="G94" s="221">
        <f>SUMIFS('(①本体)入力画面'!DC$16:DC$55,'(①本体)入力画面'!$E$16:$E$55,"計画",'(①本体)入力画面'!$F$16:$F$55,"済")</f>
        <v>0</v>
      </c>
      <c r="H94" s="221">
        <f>SUMIFS('(①本体)入力画面'!DD$16:DD$55,'(①本体)入力画面'!$E$16:$E$55,"計画",'(①本体)入力画面'!$F$16:$F$55,"済")</f>
        <v>0</v>
      </c>
      <c r="I94" s="221">
        <f>SUMIFS('(①本体)入力画面'!DE$16:DE$55,'(①本体)入力画面'!$E$16:$E$55,"計画",'(①本体)入力画面'!$F$16:$F$55,"済")</f>
        <v>0</v>
      </c>
      <c r="J94" s="221">
        <f>SUMIFS('(①本体)入力画面'!DF$16:DF$55,'(①本体)入力画面'!$E$16:$E$55,"計画",'(①本体)入力画面'!$F$16:$F$55,"済")</f>
        <v>0</v>
      </c>
      <c r="K94" s="222">
        <f>SUMIFS('(①本体)入力画面'!DG$16:DG$55,'(①本体)入力画面'!$E$16:$E$55,"計画",'(①本体)入力画面'!$F$16:$F$55,"済")</f>
        <v>0</v>
      </c>
      <c r="L94" s="223">
        <f>SUMIFS('(①本体)入力画面'!GF$16:GF$55,'(①本体)入力画面'!$E$16:$E$55,"計画",'(①本体)入力画面'!$F$16:$F$55,"済")</f>
        <v>0</v>
      </c>
      <c r="M94" s="223">
        <f>SUMIFS('(①本体)入力画面'!GG$16:GG$55,'(①本体)入力画面'!$E$16:$E$55,"計画",'(①本体)入力画面'!$F$16:$F$55,"済")</f>
        <v>0</v>
      </c>
    </row>
    <row r="95" spans="2:13" ht="19.2" hidden="1" customHeight="1" outlineLevel="2">
      <c r="B95" s="659"/>
      <c r="C95" s="660"/>
      <c r="D95" s="656"/>
      <c r="E95" s="210" t="s">
        <v>185</v>
      </c>
      <c r="F95" s="72">
        <f>SUMIFS('(①本体)入力画面'!DB$16:DB$55,'(①本体)入力画面'!$E$16:$E$55,"計画",'(①本体)入力画面'!$F$16:$F$55,"事業中止")</f>
        <v>0</v>
      </c>
      <c r="G95" s="72">
        <f>SUMIFS('(①本体)入力画面'!DC$16:DC$55,'(①本体)入力画面'!$E$16:$E$55,"計画",'(①本体)入力画面'!$F$16:$F$55,"事業中止")</f>
        <v>0</v>
      </c>
      <c r="H95" s="72">
        <f>SUMIFS('(①本体)入力画面'!DD$16:DD$55,'(①本体)入力画面'!$E$16:$E$55,"計画",'(①本体)入力画面'!$F$16:$F$55,"事業中止")</f>
        <v>0</v>
      </c>
      <c r="I95" s="72">
        <f>SUMIFS('(①本体)入力画面'!DE$16:DE$55,'(①本体)入力画面'!$E$16:$E$55,"計画",'(①本体)入力画面'!$F$16:$F$55,"事業中止")</f>
        <v>0</v>
      </c>
      <c r="J95" s="72">
        <f>SUMIFS('(①本体)入力画面'!DF$16:DF$55,'(①本体)入力画面'!$E$16:$E$55,"計画",'(①本体)入力画面'!$F$16:$F$55,"事業中止")</f>
        <v>0</v>
      </c>
      <c r="K95" s="73">
        <f>SUMIFS('(①本体)入力画面'!DG$16:DG$55,'(①本体)入力画面'!$E$16:$E$55,"計画",'(①本体)入力画面'!$F$16:$F$55,"事業中止")</f>
        <v>0</v>
      </c>
      <c r="L95" s="74">
        <f>SUMIFS('(①本体)入力画面'!GF$16:GF$55,'(①本体)入力画面'!$E$16:$E$55,"計画",'(①本体)入力画面'!$F$16:$F$55,"事業中止")</f>
        <v>0</v>
      </c>
      <c r="M95" s="74">
        <f>SUMIFS('(①本体)入力画面'!GG$16:GG$55,'(①本体)入力画面'!$E$16:$E$55,"計画",'(①本体)入力画面'!$F$16:$F$55,"事業中止")</f>
        <v>0</v>
      </c>
    </row>
    <row r="96" spans="2:13" ht="19.2" hidden="1" customHeight="1" outlineLevel="2">
      <c r="B96" s="659"/>
      <c r="C96" s="660"/>
      <c r="D96" s="651" t="s">
        <v>162</v>
      </c>
      <c r="E96" s="215" t="s">
        <v>184</v>
      </c>
      <c r="F96" s="217">
        <f>SUM(F97:F98)</f>
        <v>0</v>
      </c>
      <c r="G96" s="217">
        <f t="shared" ref="G96:M96" si="17">SUM(G97:G98)</f>
        <v>0</v>
      </c>
      <c r="H96" s="217">
        <f t="shared" si="17"/>
        <v>0</v>
      </c>
      <c r="I96" s="217">
        <f t="shared" si="17"/>
        <v>0</v>
      </c>
      <c r="J96" s="217">
        <f t="shared" si="17"/>
        <v>0</v>
      </c>
      <c r="K96" s="218">
        <f t="shared" si="17"/>
        <v>0</v>
      </c>
      <c r="L96" s="219">
        <f t="shared" si="17"/>
        <v>0</v>
      </c>
      <c r="M96" s="219">
        <f t="shared" si="17"/>
        <v>0</v>
      </c>
    </row>
    <row r="97" spans="2:13" ht="19.2" hidden="1" customHeight="1" outlineLevel="2">
      <c r="B97" s="659"/>
      <c r="C97" s="660"/>
      <c r="D97" s="652"/>
      <c r="E97" s="209" t="s">
        <v>182</v>
      </c>
      <c r="F97" s="75">
        <f>SUMIFS('(①本体)入力画面'!DB$16:DB$55,'(①本体)入力画面'!$E$16:$E$55,"実績",'(①本体)入力画面'!$F$16:$F$55,"今回請求")</f>
        <v>0</v>
      </c>
      <c r="G97" s="75">
        <f>SUMIFS('(①本体)入力画面'!DC$16:DC$55,'(①本体)入力画面'!$E$16:$E$55,"実績",'(①本体)入力画面'!$F$16:$F$55,"今回請求")</f>
        <v>0</v>
      </c>
      <c r="H97" s="75">
        <f>SUMIFS('(①本体)入力画面'!DD$16:DD$55,'(①本体)入力画面'!$E$16:$E$55,"実績",'(①本体)入力画面'!$F$16:$F$55,"今回請求")</f>
        <v>0</v>
      </c>
      <c r="I97" s="75">
        <f>SUMIFS('(①本体)入力画面'!DE$16:DE$55,'(①本体)入力画面'!$E$16:$E$55,"実績",'(①本体)入力画面'!$F$16:$F$55,"今回請求")</f>
        <v>0</v>
      </c>
      <c r="J97" s="75">
        <f>SUMIFS('(①本体)入力画面'!DF$16:DF$55,'(①本体)入力画面'!$E$16:$E$55,"実績",'(①本体)入力画面'!$F$16:$F$55,"今回請求")</f>
        <v>0</v>
      </c>
      <c r="K97" s="76">
        <f>SUMIFS('(①本体)入力画面'!DG$16:DG$55,'(①本体)入力画面'!$E$16:$E$55,"実績",'(①本体)入力画面'!$F$16:$F$55,"今回請求")</f>
        <v>0</v>
      </c>
      <c r="L97" s="77">
        <f>SUMIFS('(①本体)入力画面'!GF$16:GF$55,'(①本体)入力画面'!$E$16:$E$55,"実績",'(①本体)入力画面'!$F$16:$F$55,"今回請求")</f>
        <v>0</v>
      </c>
      <c r="M97" s="77">
        <f>SUMIFS('(①本体)入力画面'!GG$16:GG$55,'(①本体)入力画面'!$E$16:$E$55,"実績",'(①本体)入力画面'!$F$16:$F$55,"今回請求")</f>
        <v>0</v>
      </c>
    </row>
    <row r="98" spans="2:13" ht="19.2" hidden="1" customHeight="1" outlineLevel="2">
      <c r="B98" s="661"/>
      <c r="C98" s="662"/>
      <c r="D98" s="653"/>
      <c r="E98" s="210" t="s">
        <v>183</v>
      </c>
      <c r="F98" s="72">
        <f>SUMIFS('(①本体)入力画面'!DB$16:DB$55,'(①本体)入力画面'!$E$16:$E$55,"実績",'(①本体)入力画面'!$F$16:$F$55,"済")</f>
        <v>0</v>
      </c>
      <c r="G98" s="72">
        <f>SUMIFS('(①本体)入力画面'!DC$16:DC$55,'(①本体)入力画面'!$E$16:$E$55,"実績",'(①本体)入力画面'!$F$16:$F$55,"済")</f>
        <v>0</v>
      </c>
      <c r="H98" s="72">
        <f>SUMIFS('(①本体)入力画面'!DD$16:DD$55,'(①本体)入力画面'!$E$16:$E$55,"実績",'(①本体)入力画面'!$F$16:$F$55,"済")</f>
        <v>0</v>
      </c>
      <c r="I98" s="72">
        <f>SUMIFS('(①本体)入力画面'!DE$16:DE$55,'(①本体)入力画面'!$E$16:$E$55,"実績",'(①本体)入力画面'!$F$16:$F$55,"済")</f>
        <v>0</v>
      </c>
      <c r="J98" s="72">
        <f>SUMIFS('(①本体)入力画面'!DF$16:DF$55,'(①本体)入力画面'!$E$16:$E$55,"実績",'(①本体)入力画面'!$F$16:$F$55,"済")</f>
        <v>0</v>
      </c>
      <c r="K98" s="73">
        <f>SUMIFS('(①本体)入力画面'!DG$16:DG$55,'(①本体)入力画面'!$E$16:$E$55,"実績",'(①本体)入力画面'!$F$16:$F$55,"済")</f>
        <v>0</v>
      </c>
      <c r="L98" s="74">
        <f>SUMIFS('(①本体)入力画面'!GF$16:GF$55,'(①本体)入力画面'!$E$16:$E$55,"実績",'(①本体)入力画面'!$F$16:$F$55,"済")</f>
        <v>0</v>
      </c>
      <c r="M98" s="74">
        <f>SUMIFS('(①本体)入力画面'!GG$16:GG$55,'(①本体)入力画面'!$E$16:$E$55,"実績",'(①本体)入力画面'!$F$16:$F$55,"済")</f>
        <v>0</v>
      </c>
    </row>
    <row r="99" spans="2:13" ht="19.2" customHeight="1" collapsed="1">
      <c r="B99" s="465"/>
      <c r="C99" s="466" t="s">
        <v>387</v>
      </c>
      <c r="D99" s="464"/>
      <c r="E99" s="453"/>
      <c r="F99" s="454"/>
      <c r="G99" s="454"/>
      <c r="H99" s="454"/>
      <c r="I99" s="454"/>
      <c r="J99" s="454"/>
      <c r="K99" s="455"/>
      <c r="L99" s="456"/>
      <c r="M99" s="456"/>
    </row>
    <row r="100" spans="2:13" ht="19.2" hidden="1" customHeight="1" outlineLevel="2">
      <c r="B100" s="666" t="s">
        <v>173</v>
      </c>
      <c r="C100" s="651" t="s">
        <v>174</v>
      </c>
      <c r="D100" s="654" t="s">
        <v>179</v>
      </c>
      <c r="E100" s="215" t="s">
        <v>181</v>
      </c>
      <c r="F100" s="217">
        <f>+'(①本体)入力画面'!DK57</f>
        <v>0</v>
      </c>
      <c r="G100" s="217">
        <f>+'(①本体)入力画面'!DL57</f>
        <v>0</v>
      </c>
      <c r="H100" s="217">
        <f>+'(①本体)入力画面'!DM57</f>
        <v>0</v>
      </c>
      <c r="I100" s="217">
        <f>+'(①本体)入力画面'!DN57</f>
        <v>0</v>
      </c>
      <c r="J100" s="217">
        <f>+'(①本体)入力画面'!DO57</f>
        <v>0</v>
      </c>
      <c r="K100" s="218">
        <f>+'(①本体)入力画面'!DP57</f>
        <v>0</v>
      </c>
      <c r="L100" s="219">
        <f>+'(①本体)入力画面'!GI57</f>
        <v>0</v>
      </c>
      <c r="M100" s="219">
        <f>+'(①本体)入力画面'!GJ57</f>
        <v>0</v>
      </c>
    </row>
    <row r="101" spans="2:13" ht="19.2" hidden="1" customHeight="1" outlineLevel="2">
      <c r="B101" s="667"/>
      <c r="C101" s="652"/>
      <c r="D101" s="655"/>
      <c r="E101" s="209" t="s">
        <v>182</v>
      </c>
      <c r="F101" s="75">
        <f>SUMIFS('(①本体)入力画面'!DK$16:DK$55,'(①本体)入力画面'!$E$16:$E$55,"計画",'(①本体)入力画面'!$F$16:$F$55,"今回請求")</f>
        <v>0</v>
      </c>
      <c r="G101" s="75">
        <f>SUMIFS('(①本体)入力画面'!DL$16:DL$55,'(①本体)入力画面'!$E$16:$E$55,"計画",'(①本体)入力画面'!$F$16:$F$55,"今回請求")</f>
        <v>0</v>
      </c>
      <c r="H101" s="75">
        <f>SUMIFS('(①本体)入力画面'!DM$16:DM$55,'(①本体)入力画面'!$E$16:$E$55,"計画",'(①本体)入力画面'!$F$16:$F$55,"今回請求")</f>
        <v>0</v>
      </c>
      <c r="I101" s="75">
        <f>SUMIFS('(①本体)入力画面'!DN$16:DN$55,'(①本体)入力画面'!$E$16:$E$55,"計画",'(①本体)入力画面'!$F$16:$F$55,"今回請求")</f>
        <v>0</v>
      </c>
      <c r="J101" s="75">
        <f>SUMIFS('(①本体)入力画面'!DO$16:DO$55,'(①本体)入力画面'!$E$16:$E$55,"計画",'(①本体)入力画面'!$F$16:$F$55,"今回請求")</f>
        <v>0</v>
      </c>
      <c r="K101" s="76">
        <f>SUMIFS('(①本体)入力画面'!DP$16:DP$55,'(①本体)入力画面'!$E$16:$E$55,"計画",'(①本体)入力画面'!$F$16:$F$55,"今回請求")</f>
        <v>0</v>
      </c>
      <c r="L101" s="77">
        <f>SUMIFS('(①本体)入力画面'!GI$16:GI$55,'(①本体)入力画面'!$E$16:$E$55,"計画",'(①本体)入力画面'!$F$16:$F$55,"今回請求")</f>
        <v>0</v>
      </c>
      <c r="M101" s="77">
        <f>SUMIFS('(①本体)入力画面'!GJ$16:GJ$55,'(①本体)入力画面'!$E$16:$E$55,"計画",'(①本体)入力画面'!$F$16:$F$55,"今回請求")</f>
        <v>0</v>
      </c>
    </row>
    <row r="102" spans="2:13" ht="19.2" hidden="1" customHeight="1" outlineLevel="2">
      <c r="B102" s="667"/>
      <c r="C102" s="652"/>
      <c r="D102" s="655"/>
      <c r="E102" s="220" t="s">
        <v>183</v>
      </c>
      <c r="F102" s="221">
        <f>SUMIFS('(①本体)入力画面'!DK$16:DK$55,'(①本体)入力画面'!$E$16:$E$55,"計画",'(①本体)入力画面'!$F$16:$F$55,"済")</f>
        <v>0</v>
      </c>
      <c r="G102" s="221">
        <f>SUMIFS('(①本体)入力画面'!DL$16:DL$55,'(①本体)入力画面'!$E$16:$E$55,"計画",'(①本体)入力画面'!$F$16:$F$55,"済")</f>
        <v>0</v>
      </c>
      <c r="H102" s="221">
        <f>SUMIFS('(①本体)入力画面'!DM$16:DM$55,'(①本体)入力画面'!$E$16:$E$55,"計画",'(①本体)入力画面'!$F$16:$F$55,"済")</f>
        <v>0</v>
      </c>
      <c r="I102" s="221">
        <f>SUMIFS('(①本体)入力画面'!DN$16:DN$55,'(①本体)入力画面'!$E$16:$E$55,"計画",'(①本体)入力画面'!$F$16:$F$55,"済")</f>
        <v>0</v>
      </c>
      <c r="J102" s="221">
        <f>SUMIFS('(①本体)入力画面'!DO$16:DO$55,'(①本体)入力画面'!$E$16:$E$55,"計画",'(①本体)入力画面'!$F$16:$F$55,"済")</f>
        <v>0</v>
      </c>
      <c r="K102" s="222">
        <f>SUMIFS('(①本体)入力画面'!DP$16:DP$55,'(①本体)入力画面'!$E$16:$E$55,"計画",'(①本体)入力画面'!$F$16:$F$55,"済")</f>
        <v>0</v>
      </c>
      <c r="L102" s="223">
        <f>SUMIFS('(①本体)入力画面'!GI$16:GI$55,'(①本体)入力画面'!$E$16:$E$55,"計画",'(①本体)入力画面'!$F$16:$F$55,"済")</f>
        <v>0</v>
      </c>
      <c r="M102" s="223">
        <f>SUMIFS('(①本体)入力画面'!GJ$16:GJ$55,'(①本体)入力画面'!$E$16:$E$55,"計画",'(①本体)入力画面'!$F$16:$F$55,"済")</f>
        <v>0</v>
      </c>
    </row>
    <row r="103" spans="2:13" ht="19.2" hidden="1" customHeight="1" outlineLevel="2">
      <c r="B103" s="667"/>
      <c r="C103" s="652"/>
      <c r="D103" s="656"/>
      <c r="E103" s="210" t="s">
        <v>185</v>
      </c>
      <c r="F103" s="72">
        <f>SUMIFS('(①本体)入力画面'!DK$16:DK$55,'(①本体)入力画面'!$E$16:$E$55,"計画",'(①本体)入力画面'!$F$16:$F$55,"事業中止")</f>
        <v>0</v>
      </c>
      <c r="G103" s="72">
        <f>SUMIFS('(①本体)入力画面'!DL$16:DL$55,'(①本体)入力画面'!$E$16:$E$55,"計画",'(①本体)入力画面'!$F$16:$F$55,"事業中止")</f>
        <v>0</v>
      </c>
      <c r="H103" s="72">
        <f>SUMIFS('(①本体)入力画面'!DM$16:DM$55,'(①本体)入力画面'!$E$16:$E$55,"計画",'(①本体)入力画面'!$F$16:$F$55,"事業中止")</f>
        <v>0</v>
      </c>
      <c r="I103" s="72">
        <f>SUMIFS('(①本体)入力画面'!DN$16:DN$55,'(①本体)入力画面'!$E$16:$E$55,"計画",'(①本体)入力画面'!$F$16:$F$55,"事業中止")</f>
        <v>0</v>
      </c>
      <c r="J103" s="72">
        <f>SUMIFS('(①本体)入力画面'!DO$16:DO$55,'(①本体)入力画面'!$E$16:$E$55,"計画",'(①本体)入力画面'!$F$16:$F$55,"事業中止")</f>
        <v>0</v>
      </c>
      <c r="K103" s="73">
        <f>SUMIFS('(①本体)入力画面'!DP$16:DP$55,'(①本体)入力画面'!$E$16:$E$55,"計画",'(①本体)入力画面'!$F$16:$F$55,"事業中止")</f>
        <v>0</v>
      </c>
      <c r="L103" s="74">
        <f>SUMIFS('(①本体)入力画面'!GI$16:GI$55,'(①本体)入力画面'!$E$16:$E$55,"計画",'(①本体)入力画面'!$F$16:$F$55,"事業中止")</f>
        <v>0</v>
      </c>
      <c r="M103" s="74">
        <f>SUMIFS('(①本体)入力画面'!GJ$16:GJ$55,'(①本体)入力画面'!$E$16:$E$55,"計画",'(①本体)入力画面'!$F$16:$F$55,"事業中止")</f>
        <v>0</v>
      </c>
    </row>
    <row r="104" spans="2:13" ht="19.2" hidden="1" customHeight="1" outlineLevel="2">
      <c r="B104" s="667"/>
      <c r="C104" s="652"/>
      <c r="D104" s="651" t="s">
        <v>162</v>
      </c>
      <c r="E104" s="215" t="s">
        <v>184</v>
      </c>
      <c r="F104" s="217">
        <f>SUM(F105:F106)</f>
        <v>0</v>
      </c>
      <c r="G104" s="217">
        <f t="shared" ref="G104:M104" si="18">SUM(G105:G106)</f>
        <v>0</v>
      </c>
      <c r="H104" s="217">
        <f t="shared" si="18"/>
        <v>0</v>
      </c>
      <c r="I104" s="217">
        <f t="shared" si="18"/>
        <v>0</v>
      </c>
      <c r="J104" s="217">
        <f t="shared" si="18"/>
        <v>0</v>
      </c>
      <c r="K104" s="218">
        <f t="shared" si="18"/>
        <v>0</v>
      </c>
      <c r="L104" s="219">
        <f t="shared" si="18"/>
        <v>0</v>
      </c>
      <c r="M104" s="219">
        <f t="shared" si="18"/>
        <v>0</v>
      </c>
    </row>
    <row r="105" spans="2:13" ht="19.2" hidden="1" customHeight="1" outlineLevel="2">
      <c r="B105" s="667"/>
      <c r="C105" s="652"/>
      <c r="D105" s="652"/>
      <c r="E105" s="209" t="s">
        <v>182</v>
      </c>
      <c r="F105" s="75">
        <f>SUMIFS('(①本体)入力画面'!DK$16:DK$55,'(①本体)入力画面'!$E$16:$E$55,"実績",'(①本体)入力画面'!$F$16:$F$55,"今回請求")</f>
        <v>0</v>
      </c>
      <c r="G105" s="75">
        <f>SUMIFS('(①本体)入力画面'!DL$16:DL$55,'(①本体)入力画面'!$E$16:$E$55,"実績",'(①本体)入力画面'!$F$16:$F$55,"今回請求")</f>
        <v>0</v>
      </c>
      <c r="H105" s="75">
        <f>SUMIFS('(①本体)入力画面'!DM$16:DM$55,'(①本体)入力画面'!$E$16:$E$55,"実績",'(①本体)入力画面'!$F$16:$F$55,"今回請求")</f>
        <v>0</v>
      </c>
      <c r="I105" s="75">
        <f>SUMIFS('(①本体)入力画面'!DN$16:DN$55,'(①本体)入力画面'!$E$16:$E$55,"実績",'(①本体)入力画面'!$F$16:$F$55,"今回請求")</f>
        <v>0</v>
      </c>
      <c r="J105" s="75">
        <f>SUMIFS('(①本体)入力画面'!DO$16:DO$55,'(①本体)入力画面'!$E$16:$E$55,"実績",'(①本体)入力画面'!$F$16:$F$55,"今回請求")</f>
        <v>0</v>
      </c>
      <c r="K105" s="76">
        <f>SUMIFS('(①本体)入力画面'!DP$16:DP$55,'(①本体)入力画面'!$E$16:$E$55,"実績",'(①本体)入力画面'!$F$16:$F$55,"今回請求")</f>
        <v>0</v>
      </c>
      <c r="L105" s="77">
        <f>SUMIFS('(①本体)入力画面'!GI$16:GI$55,'(①本体)入力画面'!$E$16:$E$55,"実績",'(①本体)入力画面'!$F$16:$F$55,"今回請求")</f>
        <v>0</v>
      </c>
      <c r="M105" s="77">
        <f>SUMIFS('(①本体)入力画面'!GJ$16:GJ$55,'(①本体)入力画面'!$E$16:$E$55,"実績",'(①本体)入力画面'!$F$16:$F$55,"今回請求")</f>
        <v>0</v>
      </c>
    </row>
    <row r="106" spans="2:13" ht="19.2" hidden="1" customHeight="1" outlineLevel="2">
      <c r="B106" s="667"/>
      <c r="C106" s="653"/>
      <c r="D106" s="653"/>
      <c r="E106" s="210" t="s">
        <v>183</v>
      </c>
      <c r="F106" s="72">
        <f>SUMIFS('(①本体)入力画面'!DK$16:DK$55,'(①本体)入力画面'!$E$16:$E$55,"実績",'(①本体)入力画面'!$F$16:$F$55,"済")</f>
        <v>0</v>
      </c>
      <c r="G106" s="72">
        <f>SUMIFS('(①本体)入力画面'!DL$16:DL$55,'(①本体)入力画面'!$E$16:$E$55,"実績",'(①本体)入力画面'!$F$16:$F$55,"済")</f>
        <v>0</v>
      </c>
      <c r="H106" s="72">
        <f>SUMIFS('(①本体)入力画面'!DM$16:DM$55,'(①本体)入力画面'!$E$16:$E$55,"実績",'(①本体)入力画面'!$F$16:$F$55,"済")</f>
        <v>0</v>
      </c>
      <c r="I106" s="72">
        <f>SUMIFS('(①本体)入力画面'!DN$16:DN$55,'(①本体)入力画面'!$E$16:$E$55,"実績",'(①本体)入力画面'!$F$16:$F$55,"済")</f>
        <v>0</v>
      </c>
      <c r="J106" s="72">
        <f>SUMIFS('(①本体)入力画面'!DO$16:DO$55,'(①本体)入力画面'!$E$16:$E$55,"実績",'(①本体)入力画面'!$F$16:$F$55,"済")</f>
        <v>0</v>
      </c>
      <c r="K106" s="73">
        <f>SUMIFS('(①本体)入力画面'!DP$16:DP$55,'(①本体)入力画面'!$E$16:$E$55,"実績",'(①本体)入力画面'!$F$16:$F$55,"済")</f>
        <v>0</v>
      </c>
      <c r="L106" s="74">
        <f>SUMIFS('(①本体)入力画面'!GI$16:GI$55,'(①本体)入力画面'!$E$16:$E$55,"実績",'(①本体)入力画面'!$F$16:$F$55,"済")</f>
        <v>0</v>
      </c>
      <c r="M106" s="74">
        <f>SUMIFS('(①本体)入力画面'!GJ$16:GJ$55,'(①本体)入力画面'!$E$16:$E$55,"実績",'(①本体)入力画面'!$F$16:$F$55,"済")</f>
        <v>0</v>
      </c>
    </row>
    <row r="107" spans="2:13" ht="19.2" customHeight="1" collapsed="1">
      <c r="B107" s="667"/>
      <c r="C107" s="463" t="s">
        <v>388</v>
      </c>
      <c r="D107" s="464"/>
      <c r="E107" s="453"/>
      <c r="F107" s="454"/>
      <c r="G107" s="454"/>
      <c r="H107" s="454"/>
      <c r="I107" s="454"/>
      <c r="J107" s="454"/>
      <c r="K107" s="455"/>
      <c r="L107" s="456"/>
      <c r="M107" s="456"/>
    </row>
    <row r="108" spans="2:13" ht="19.2" hidden="1" customHeight="1" outlineLevel="1">
      <c r="B108" s="667"/>
      <c r="C108" s="651" t="s">
        <v>175</v>
      </c>
      <c r="D108" s="654" t="s">
        <v>179</v>
      </c>
      <c r="E108" s="215" t="s">
        <v>181</v>
      </c>
      <c r="F108" s="217">
        <f>+'(①本体)入力画面'!DT57</f>
        <v>0</v>
      </c>
      <c r="G108" s="217">
        <f>+'(①本体)入力画面'!DU57</f>
        <v>0</v>
      </c>
      <c r="H108" s="217">
        <f>+'(①本体)入力画面'!DV57</f>
        <v>0</v>
      </c>
      <c r="I108" s="217">
        <f>+'(①本体)入力画面'!DW57</f>
        <v>0</v>
      </c>
      <c r="J108" s="217">
        <f>+'(①本体)入力画面'!DX57</f>
        <v>0</v>
      </c>
      <c r="K108" s="218">
        <f>+'(①本体)入力画面'!DY57</f>
        <v>0</v>
      </c>
      <c r="L108" s="219">
        <f>+'(①本体)入力画面'!GL57</f>
        <v>0</v>
      </c>
      <c r="M108" s="219">
        <f>+'(①本体)入力画面'!GM57</f>
        <v>0</v>
      </c>
    </row>
    <row r="109" spans="2:13" ht="19.2" hidden="1" customHeight="1" outlineLevel="1">
      <c r="B109" s="667"/>
      <c r="C109" s="652"/>
      <c r="D109" s="655"/>
      <c r="E109" s="209" t="s">
        <v>182</v>
      </c>
      <c r="F109" s="75">
        <f>SUMIFS('(①本体)入力画面'!DT$16:DT$55,'(①本体)入力画面'!$E$16:$E$55,"計画",'(①本体)入力画面'!$F$16:$F$55,"今回請求")</f>
        <v>0</v>
      </c>
      <c r="G109" s="75">
        <f>SUMIFS('(①本体)入力画面'!DU$16:DU$55,'(①本体)入力画面'!$E$16:$E$55,"計画",'(①本体)入力画面'!$F$16:$F$55,"今回請求")</f>
        <v>0</v>
      </c>
      <c r="H109" s="75">
        <f>SUMIFS('(①本体)入力画面'!DV$16:DV$55,'(①本体)入力画面'!$E$16:$E$55,"計画",'(①本体)入力画面'!$F$16:$F$55,"今回請求")</f>
        <v>0</v>
      </c>
      <c r="I109" s="75">
        <f>SUMIFS('(①本体)入力画面'!DW$16:DW$55,'(①本体)入力画面'!$E$16:$E$55,"計画",'(①本体)入力画面'!$F$16:$F$55,"今回請求")</f>
        <v>0</v>
      </c>
      <c r="J109" s="75">
        <f>SUMIFS('(①本体)入力画面'!DX$16:DX$55,'(①本体)入力画面'!$E$16:$E$55,"計画",'(①本体)入力画面'!$F$16:$F$55,"今回請求")</f>
        <v>0</v>
      </c>
      <c r="K109" s="76">
        <f>SUMIFS('(①本体)入力画面'!DY$16:DY$55,'(①本体)入力画面'!$E$16:$E$55,"計画",'(①本体)入力画面'!$F$16:$F$55,"今回請求")</f>
        <v>0</v>
      </c>
      <c r="L109" s="77">
        <f>SUMIFS('(①本体)入力画面'!GL$16:GL$55,'(①本体)入力画面'!$E$16:$E$55,"計画",'(①本体)入力画面'!$F$16:$F$55,"今回請求")</f>
        <v>0</v>
      </c>
      <c r="M109" s="77">
        <f>SUMIFS('(①本体)入力画面'!GM$16:GM$55,'(①本体)入力画面'!$E$16:$E$55,"計画",'(①本体)入力画面'!$F$16:$F$55,"今回請求")</f>
        <v>0</v>
      </c>
    </row>
    <row r="110" spans="2:13" ht="19.2" hidden="1" customHeight="1" outlineLevel="1">
      <c r="B110" s="667"/>
      <c r="C110" s="652"/>
      <c r="D110" s="655"/>
      <c r="E110" s="220" t="s">
        <v>183</v>
      </c>
      <c r="F110" s="221">
        <f>SUMIFS('(①本体)入力画面'!DT$16:DT$55,'(①本体)入力画面'!$E$16:$E$55,"計画",'(①本体)入力画面'!$F$16:$F$55,"済")</f>
        <v>0</v>
      </c>
      <c r="G110" s="221">
        <f>SUMIFS('(①本体)入力画面'!DU$16:DU$55,'(①本体)入力画面'!$E$16:$E$55,"計画",'(①本体)入力画面'!$F$16:$F$55,"済")</f>
        <v>0</v>
      </c>
      <c r="H110" s="221">
        <f>SUMIFS('(①本体)入力画面'!DV$16:DV$55,'(①本体)入力画面'!$E$16:$E$55,"計画",'(①本体)入力画面'!$F$16:$F$55,"済")</f>
        <v>0</v>
      </c>
      <c r="I110" s="221">
        <f>SUMIFS('(①本体)入力画面'!DW$16:DW$55,'(①本体)入力画面'!$E$16:$E$55,"計画",'(①本体)入力画面'!$F$16:$F$55,"済")</f>
        <v>0</v>
      </c>
      <c r="J110" s="221">
        <f>SUMIFS('(①本体)入力画面'!DX$16:DX$55,'(①本体)入力画面'!$E$16:$E$55,"計画",'(①本体)入力画面'!$F$16:$F$55,"済")</f>
        <v>0</v>
      </c>
      <c r="K110" s="222">
        <f>SUMIFS('(①本体)入力画面'!DY$16:DY$55,'(①本体)入力画面'!$E$16:$E$55,"計画",'(①本体)入力画面'!$F$16:$F$55,"済")</f>
        <v>0</v>
      </c>
      <c r="L110" s="223">
        <f>SUMIFS('(①本体)入力画面'!GL$16:GL$55,'(①本体)入力画面'!$E$16:$E$55,"計画",'(①本体)入力画面'!$F$16:$F$55,"済")</f>
        <v>0</v>
      </c>
      <c r="M110" s="223">
        <f>SUMIFS('(①本体)入力画面'!GM$16:GM$55,'(①本体)入力画面'!$E$16:$E$55,"計画",'(①本体)入力画面'!$F$16:$F$55,"済")</f>
        <v>0</v>
      </c>
    </row>
    <row r="111" spans="2:13" ht="19.2" hidden="1" customHeight="1" outlineLevel="1">
      <c r="B111" s="667"/>
      <c r="C111" s="652"/>
      <c r="D111" s="656"/>
      <c r="E111" s="210" t="s">
        <v>185</v>
      </c>
      <c r="F111" s="72">
        <f>SUMIFS('(①本体)入力画面'!DT$16:DT$55,'(①本体)入力画面'!$E$16:$E$55,"計画",'(①本体)入力画面'!$F$16:$F$55,"事業中止")</f>
        <v>0</v>
      </c>
      <c r="G111" s="72">
        <f>SUMIFS('(①本体)入力画面'!DU$16:DU$55,'(①本体)入力画面'!$E$16:$E$55,"計画",'(①本体)入力画面'!$F$16:$F$55,"事業中止")</f>
        <v>0</v>
      </c>
      <c r="H111" s="72">
        <f>SUMIFS('(①本体)入力画面'!DV$16:DV$55,'(①本体)入力画面'!$E$16:$E$55,"計画",'(①本体)入力画面'!$F$16:$F$55,"事業中止")</f>
        <v>0</v>
      </c>
      <c r="I111" s="72">
        <f>SUMIFS('(①本体)入力画面'!DW$16:DW$55,'(①本体)入力画面'!$E$16:$E$55,"計画",'(①本体)入力画面'!$F$16:$F$55,"事業中止")</f>
        <v>0</v>
      </c>
      <c r="J111" s="72">
        <f>SUMIFS('(①本体)入力画面'!DX$16:DX$55,'(①本体)入力画面'!$E$16:$E$55,"計画",'(①本体)入力画面'!$F$16:$F$55,"事業中止")</f>
        <v>0</v>
      </c>
      <c r="K111" s="73">
        <f>SUMIFS('(①本体)入力画面'!DY$16:DY$55,'(①本体)入力画面'!$E$16:$E$55,"計画",'(①本体)入力画面'!$F$16:$F$55,"事業中止")</f>
        <v>0</v>
      </c>
      <c r="L111" s="74">
        <f>SUMIFS('(①本体)入力画面'!GL$16:GL$55,'(①本体)入力画面'!$E$16:$E$55,"計画",'(①本体)入力画面'!$F$16:$F$55,"事業中止")</f>
        <v>0</v>
      </c>
      <c r="M111" s="74">
        <f>SUMIFS('(①本体)入力画面'!GM$16:GM$55,'(①本体)入力画面'!$E$16:$E$55,"計画",'(①本体)入力画面'!$F$16:$F$55,"事業中止")</f>
        <v>0</v>
      </c>
    </row>
    <row r="112" spans="2:13" ht="19.2" hidden="1" customHeight="1" outlineLevel="1">
      <c r="B112" s="667"/>
      <c r="C112" s="652"/>
      <c r="D112" s="651" t="s">
        <v>162</v>
      </c>
      <c r="E112" s="215" t="s">
        <v>184</v>
      </c>
      <c r="F112" s="217">
        <f>SUM(F113:F114)</f>
        <v>0</v>
      </c>
      <c r="G112" s="217">
        <f t="shared" ref="G112:M112" si="19">SUM(G113:G114)</f>
        <v>0</v>
      </c>
      <c r="H112" s="217">
        <f t="shared" si="19"/>
        <v>0</v>
      </c>
      <c r="I112" s="217">
        <f t="shared" si="19"/>
        <v>0</v>
      </c>
      <c r="J112" s="217">
        <f t="shared" si="19"/>
        <v>0</v>
      </c>
      <c r="K112" s="218">
        <f t="shared" si="19"/>
        <v>0</v>
      </c>
      <c r="L112" s="219">
        <f t="shared" si="19"/>
        <v>0</v>
      </c>
      <c r="M112" s="219">
        <f t="shared" si="19"/>
        <v>0</v>
      </c>
    </row>
    <row r="113" spans="2:13" ht="19.2" hidden="1" customHeight="1" outlineLevel="1">
      <c r="B113" s="667"/>
      <c r="C113" s="652"/>
      <c r="D113" s="652"/>
      <c r="E113" s="209" t="s">
        <v>182</v>
      </c>
      <c r="F113" s="75">
        <f>SUMIFS('(①本体)入力画面'!DT$16:DT$55,'(①本体)入力画面'!$E$16:$E$55,"実績",'(①本体)入力画面'!$F$16:$F$55,"今回請求")</f>
        <v>0</v>
      </c>
      <c r="G113" s="75">
        <f>SUMIFS('(①本体)入力画面'!DU$16:DU$55,'(①本体)入力画面'!$E$16:$E$55,"実績",'(①本体)入力画面'!$F$16:$F$55,"今回請求")</f>
        <v>0</v>
      </c>
      <c r="H113" s="75">
        <f>SUMIFS('(①本体)入力画面'!DV$16:DV$55,'(①本体)入力画面'!$E$16:$E$55,"実績",'(①本体)入力画面'!$F$16:$F$55,"今回請求")</f>
        <v>0</v>
      </c>
      <c r="I113" s="75">
        <f>SUMIFS('(①本体)入力画面'!DW$16:DW$55,'(①本体)入力画面'!$E$16:$E$55,"実績",'(①本体)入力画面'!$F$16:$F$55,"今回請求")</f>
        <v>0</v>
      </c>
      <c r="J113" s="75">
        <f>SUMIFS('(①本体)入力画面'!DX$16:DX$55,'(①本体)入力画面'!$E$16:$E$55,"実績",'(①本体)入力画面'!$F$16:$F$55,"今回請求")</f>
        <v>0</v>
      </c>
      <c r="K113" s="76">
        <f>SUMIFS('(①本体)入力画面'!DY$16:DY$55,'(①本体)入力画面'!$E$16:$E$55,"実績",'(①本体)入力画面'!$F$16:$F$55,"今回請求")</f>
        <v>0</v>
      </c>
      <c r="L113" s="77">
        <f>SUMIFS('(①本体)入力画面'!GL$16:GL$55,'(①本体)入力画面'!$E$16:$E$55,"実績",'(①本体)入力画面'!$F$16:$F$55,"今回請求")</f>
        <v>0</v>
      </c>
      <c r="M113" s="77">
        <f>SUMIFS('(①本体)入力画面'!GM$16:GM$55,'(①本体)入力画面'!$E$16:$E$55,"実績",'(①本体)入力画面'!$F$16:$F$55,"今回請求")</f>
        <v>0</v>
      </c>
    </row>
    <row r="114" spans="2:13" ht="19.2" hidden="1" customHeight="1" outlineLevel="1">
      <c r="B114" s="667"/>
      <c r="C114" s="653"/>
      <c r="D114" s="653"/>
      <c r="E114" s="210" t="s">
        <v>183</v>
      </c>
      <c r="F114" s="72">
        <f>SUMIFS('(①本体)入力画面'!DT$16:DT$55,'(①本体)入力画面'!$E$16:$E$55,"実績",'(①本体)入力画面'!$F$16:$F$55,"済")</f>
        <v>0</v>
      </c>
      <c r="G114" s="72">
        <f>SUMIFS('(①本体)入力画面'!DU$16:DU$55,'(①本体)入力画面'!$E$16:$E$55,"実績",'(①本体)入力画面'!$F$16:$F$55,"済")</f>
        <v>0</v>
      </c>
      <c r="H114" s="72">
        <f>SUMIFS('(①本体)入力画面'!DV$16:DV$55,'(①本体)入力画面'!$E$16:$E$55,"実績",'(①本体)入力画面'!$F$16:$F$55,"済")</f>
        <v>0</v>
      </c>
      <c r="I114" s="72">
        <f>SUMIFS('(①本体)入力画面'!DW$16:DW$55,'(①本体)入力画面'!$E$16:$E$55,"実績",'(①本体)入力画面'!$F$16:$F$55,"済")</f>
        <v>0</v>
      </c>
      <c r="J114" s="72">
        <f>SUMIFS('(①本体)入力画面'!DX$16:DX$55,'(①本体)入力画面'!$E$16:$E$55,"実績",'(①本体)入力画面'!$F$16:$F$55,"済")</f>
        <v>0</v>
      </c>
      <c r="K114" s="73">
        <f>SUMIFS('(①本体)入力画面'!DY$16:DY$55,'(①本体)入力画面'!$E$16:$E$55,"実績",'(①本体)入力画面'!$F$16:$F$55,"済")</f>
        <v>0</v>
      </c>
      <c r="L114" s="74">
        <f>SUMIFS('(①本体)入力画面'!GL$16:GL$55,'(①本体)入力画面'!$E$16:$E$55,"実績",'(①本体)入力画面'!$F$16:$F$55,"済")</f>
        <v>0</v>
      </c>
      <c r="M114" s="74">
        <f>SUMIFS('(①本体)入力画面'!GM$16:GM$55,'(①本体)入力画面'!$E$16:$E$55,"実績",'(①本体)入力画面'!$F$16:$F$55,"済")</f>
        <v>0</v>
      </c>
    </row>
    <row r="115" spans="2:13" ht="19.2" customHeight="1" collapsed="1">
      <c r="B115" s="667"/>
      <c r="C115" s="463" t="s">
        <v>389</v>
      </c>
      <c r="D115" s="464"/>
      <c r="E115" s="453"/>
      <c r="F115" s="454"/>
      <c r="G115" s="454"/>
      <c r="H115" s="454"/>
      <c r="I115" s="454"/>
      <c r="J115" s="454"/>
      <c r="K115" s="455"/>
      <c r="L115" s="456"/>
      <c r="M115" s="456"/>
    </row>
    <row r="116" spans="2:13" ht="19.2" hidden="1" customHeight="1" outlineLevel="1">
      <c r="B116" s="667"/>
      <c r="C116" s="651" t="s">
        <v>176</v>
      </c>
      <c r="D116" s="654" t="s">
        <v>179</v>
      </c>
      <c r="E116" s="215" t="s">
        <v>181</v>
      </c>
      <c r="F116" s="217">
        <f>+'(①本体)入力画面'!EC57</f>
        <v>0</v>
      </c>
      <c r="G116" s="217">
        <f>+'(①本体)入力画面'!ED57</f>
        <v>0</v>
      </c>
      <c r="H116" s="217">
        <f>+'(①本体)入力画面'!EE57</f>
        <v>0</v>
      </c>
      <c r="I116" s="217">
        <f>+'(①本体)入力画面'!EF57</f>
        <v>0</v>
      </c>
      <c r="J116" s="217">
        <f>+'(①本体)入力画面'!EG57</f>
        <v>0</v>
      </c>
      <c r="K116" s="218">
        <f>+'(①本体)入力画面'!EH57</f>
        <v>0</v>
      </c>
      <c r="L116" s="219">
        <f>+'(①本体)入力画面'!GO57</f>
        <v>0</v>
      </c>
      <c r="M116" s="219">
        <f>+'(①本体)入力画面'!GP57</f>
        <v>0</v>
      </c>
    </row>
    <row r="117" spans="2:13" ht="19.2" hidden="1" customHeight="1" outlineLevel="1">
      <c r="B117" s="667"/>
      <c r="C117" s="652"/>
      <c r="D117" s="655"/>
      <c r="E117" s="209" t="s">
        <v>182</v>
      </c>
      <c r="F117" s="75">
        <f>SUMIFS('(①本体)入力画面'!EC$16:EC$55,'(①本体)入力画面'!$E$16:$E$55,"計画",'(①本体)入力画面'!$F$16:$F$55,"今回請求")</f>
        <v>0</v>
      </c>
      <c r="G117" s="75">
        <f>SUMIFS('(①本体)入力画面'!ED$16:ED$55,'(①本体)入力画面'!$E$16:$E$55,"計画",'(①本体)入力画面'!$F$16:$F$55,"今回請求")</f>
        <v>0</v>
      </c>
      <c r="H117" s="75">
        <f>SUMIFS('(①本体)入力画面'!EE$16:EE$55,'(①本体)入力画面'!$E$16:$E$55,"計画",'(①本体)入力画面'!$F$16:$F$55,"今回請求")</f>
        <v>0</v>
      </c>
      <c r="I117" s="75">
        <f>SUMIFS('(①本体)入力画面'!EF$16:EF$55,'(①本体)入力画面'!$E$16:$E$55,"計画",'(①本体)入力画面'!$F$16:$F$55,"今回請求")</f>
        <v>0</v>
      </c>
      <c r="J117" s="75">
        <f>SUMIFS('(①本体)入力画面'!EG$16:EG$55,'(①本体)入力画面'!$E$16:$E$55,"計画",'(①本体)入力画面'!$F$16:$F$55,"今回請求")</f>
        <v>0</v>
      </c>
      <c r="K117" s="76">
        <f>SUMIFS('(①本体)入力画面'!EH$16:EH$55,'(①本体)入力画面'!$E$16:$E$55,"計画",'(①本体)入力画面'!$F$16:$F$55,"今回請求")</f>
        <v>0</v>
      </c>
      <c r="L117" s="77">
        <f>SUMIFS('(①本体)入力画面'!GO$16:GO$55,'(①本体)入力画面'!$E$16:$E$55,"計画",'(①本体)入力画面'!$F$16:$F$55,"今回請求")</f>
        <v>0</v>
      </c>
      <c r="M117" s="77">
        <f>SUMIFS('(①本体)入力画面'!GP$16:GP$55,'(①本体)入力画面'!$E$16:$E$55,"計画",'(①本体)入力画面'!$F$16:$F$55,"今回請求")</f>
        <v>0</v>
      </c>
    </row>
    <row r="118" spans="2:13" ht="19.2" hidden="1" customHeight="1" outlineLevel="1">
      <c r="B118" s="667"/>
      <c r="C118" s="652"/>
      <c r="D118" s="655"/>
      <c r="E118" s="220" t="s">
        <v>183</v>
      </c>
      <c r="F118" s="221">
        <f>SUMIFS('(①本体)入力画面'!EC$16:EC$55,'(①本体)入力画面'!$E$16:$E$55,"計画",'(①本体)入力画面'!$F$16:$F$55,"済")</f>
        <v>0</v>
      </c>
      <c r="G118" s="221">
        <f>SUMIFS('(①本体)入力画面'!ED$16:ED$55,'(①本体)入力画面'!$E$16:$E$55,"計画",'(①本体)入力画面'!$F$16:$F$55,"済")</f>
        <v>0</v>
      </c>
      <c r="H118" s="221">
        <f>SUMIFS('(①本体)入力画面'!EE$16:EE$55,'(①本体)入力画面'!$E$16:$E$55,"計画",'(①本体)入力画面'!$F$16:$F$55,"済")</f>
        <v>0</v>
      </c>
      <c r="I118" s="221">
        <f>SUMIFS('(①本体)入力画面'!EF$16:EF$55,'(①本体)入力画面'!$E$16:$E$55,"計画",'(①本体)入力画面'!$F$16:$F$55,"済")</f>
        <v>0</v>
      </c>
      <c r="J118" s="221">
        <f>SUMIFS('(①本体)入力画面'!EG$16:EG$55,'(①本体)入力画面'!$E$16:$E$55,"計画",'(①本体)入力画面'!$F$16:$F$55,"済")</f>
        <v>0</v>
      </c>
      <c r="K118" s="222">
        <f>SUMIFS('(①本体)入力画面'!EH$16:EH$55,'(①本体)入力画面'!$E$16:$E$55,"計画",'(①本体)入力画面'!$F$16:$F$55,"済")</f>
        <v>0</v>
      </c>
      <c r="L118" s="223">
        <f>SUMIFS('(①本体)入力画面'!GO$16:GO$55,'(①本体)入力画面'!$E$16:$E$55,"計画",'(①本体)入力画面'!$F$16:$F$55,"済")</f>
        <v>0</v>
      </c>
      <c r="M118" s="223">
        <f>SUMIFS('(①本体)入力画面'!GP$16:GP$55,'(①本体)入力画面'!$E$16:$E$55,"計画",'(①本体)入力画面'!$F$16:$F$55,"済")</f>
        <v>0</v>
      </c>
    </row>
    <row r="119" spans="2:13" ht="19.2" hidden="1" customHeight="1" outlineLevel="1">
      <c r="B119" s="667"/>
      <c r="C119" s="652"/>
      <c r="D119" s="656"/>
      <c r="E119" s="210" t="s">
        <v>185</v>
      </c>
      <c r="F119" s="72">
        <f>SUMIFS('(①本体)入力画面'!EC$16:EC$55,'(①本体)入力画面'!$E$16:$E$55,"計画",'(①本体)入力画面'!$F$16:$F$55,"事業中止")</f>
        <v>0</v>
      </c>
      <c r="G119" s="72">
        <f>SUMIFS('(①本体)入力画面'!ED$16:ED$55,'(①本体)入力画面'!$E$16:$E$55,"計画",'(①本体)入力画面'!$F$16:$F$55,"事業中止")</f>
        <v>0</v>
      </c>
      <c r="H119" s="72">
        <f>SUMIFS('(①本体)入力画面'!EE$16:EE$55,'(①本体)入力画面'!$E$16:$E$55,"計画",'(①本体)入力画面'!$F$16:$F$55,"事業中止")</f>
        <v>0</v>
      </c>
      <c r="I119" s="72">
        <f>SUMIFS('(①本体)入力画面'!EF$16:EF$55,'(①本体)入力画面'!$E$16:$E$55,"計画",'(①本体)入力画面'!$F$16:$F$55,"事業中止")</f>
        <v>0</v>
      </c>
      <c r="J119" s="72">
        <f>SUMIFS('(①本体)入力画面'!EG$16:EG$55,'(①本体)入力画面'!$E$16:$E$55,"計画",'(①本体)入力画面'!$F$16:$F$55,"事業中止")</f>
        <v>0</v>
      </c>
      <c r="K119" s="73">
        <f>SUMIFS('(①本体)入力画面'!EH$16:EH$55,'(①本体)入力画面'!$E$16:$E$55,"計画",'(①本体)入力画面'!$F$16:$F$55,"事業中止")</f>
        <v>0</v>
      </c>
      <c r="L119" s="74">
        <f>SUMIFS('(①本体)入力画面'!GO$16:GO$55,'(①本体)入力画面'!$E$16:$E$55,"計画",'(①本体)入力画面'!$F$16:$F$55,"事業中止")</f>
        <v>0</v>
      </c>
      <c r="M119" s="74">
        <f>SUMIFS('(①本体)入力画面'!GP$16:GP$55,'(①本体)入力画面'!$E$16:$E$55,"計画",'(①本体)入力画面'!$F$16:$F$55,"事業中止")</f>
        <v>0</v>
      </c>
    </row>
    <row r="120" spans="2:13" ht="19.2" hidden="1" customHeight="1" outlineLevel="1">
      <c r="B120" s="667"/>
      <c r="C120" s="652"/>
      <c r="D120" s="651" t="s">
        <v>162</v>
      </c>
      <c r="E120" s="215" t="s">
        <v>184</v>
      </c>
      <c r="F120" s="217">
        <f>SUM(F121:F122)</f>
        <v>0</v>
      </c>
      <c r="G120" s="217">
        <f t="shared" ref="G120:M120" si="20">SUM(G121:G122)</f>
        <v>0</v>
      </c>
      <c r="H120" s="217">
        <f t="shared" si="20"/>
        <v>0</v>
      </c>
      <c r="I120" s="217">
        <f t="shared" si="20"/>
        <v>0</v>
      </c>
      <c r="J120" s="217">
        <f t="shared" si="20"/>
        <v>0</v>
      </c>
      <c r="K120" s="218">
        <f t="shared" si="20"/>
        <v>0</v>
      </c>
      <c r="L120" s="219">
        <f t="shared" si="20"/>
        <v>0</v>
      </c>
      <c r="M120" s="219">
        <f t="shared" si="20"/>
        <v>0</v>
      </c>
    </row>
    <row r="121" spans="2:13" ht="19.2" hidden="1" customHeight="1" outlineLevel="1">
      <c r="B121" s="667"/>
      <c r="C121" s="652"/>
      <c r="D121" s="652"/>
      <c r="E121" s="209" t="s">
        <v>182</v>
      </c>
      <c r="F121" s="75">
        <f>SUMIFS('(①本体)入力画面'!EC$16:EC$55,'(①本体)入力画面'!$E$16:$E$55,"実績",'(①本体)入力画面'!$F$16:$F$55,"今回請求")</f>
        <v>0</v>
      </c>
      <c r="G121" s="75">
        <f>SUMIFS('(①本体)入力画面'!ED$16:ED$55,'(①本体)入力画面'!$E$16:$E$55,"実績",'(①本体)入力画面'!$F$16:$F$55,"今回請求")</f>
        <v>0</v>
      </c>
      <c r="H121" s="75">
        <f>SUMIFS('(①本体)入力画面'!EE$16:EE$55,'(①本体)入力画面'!$E$16:$E$55,"実績",'(①本体)入力画面'!$F$16:$F$55,"今回請求")</f>
        <v>0</v>
      </c>
      <c r="I121" s="75">
        <f>SUMIFS('(①本体)入力画面'!EF$16:EF$55,'(①本体)入力画面'!$E$16:$E$55,"実績",'(①本体)入力画面'!$F$16:$F$55,"今回請求")</f>
        <v>0</v>
      </c>
      <c r="J121" s="75">
        <f>SUMIFS('(①本体)入力画面'!EG$16:EG$55,'(①本体)入力画面'!$E$16:$E$55,"実績",'(①本体)入力画面'!$F$16:$F$55,"今回請求")</f>
        <v>0</v>
      </c>
      <c r="K121" s="76">
        <f>SUMIFS('(①本体)入力画面'!EH$16:EH$55,'(①本体)入力画面'!$E$16:$E$55,"実績",'(①本体)入力画面'!$F$16:$F$55,"今回請求")</f>
        <v>0</v>
      </c>
      <c r="L121" s="77">
        <f>SUMIFS('(①本体)入力画面'!GO$16:GO$55,'(①本体)入力画面'!$E$16:$E$55,"実績",'(①本体)入力画面'!$F$16:$F$55,"今回請求")</f>
        <v>0</v>
      </c>
      <c r="M121" s="77">
        <f>SUMIFS('(①本体)入力画面'!GP$16:GP$55,'(①本体)入力画面'!$E$16:$E$55,"実績",'(①本体)入力画面'!$F$16:$F$55,"今回請求")</f>
        <v>0</v>
      </c>
    </row>
    <row r="122" spans="2:13" ht="19.2" hidden="1" customHeight="1" outlineLevel="1">
      <c r="B122" s="667"/>
      <c r="C122" s="653"/>
      <c r="D122" s="653"/>
      <c r="E122" s="210" t="s">
        <v>183</v>
      </c>
      <c r="F122" s="72">
        <f>SUMIFS('(①本体)入力画面'!EC$16:EC$55,'(①本体)入力画面'!$E$16:$E$55,"実績",'(①本体)入力画面'!$F$16:$F$55,"済")</f>
        <v>0</v>
      </c>
      <c r="G122" s="72">
        <f>SUMIFS('(①本体)入力画面'!ED$16:ED$55,'(①本体)入力画面'!$E$16:$E$55,"実績",'(①本体)入力画面'!$F$16:$F$55,"済")</f>
        <v>0</v>
      </c>
      <c r="H122" s="72">
        <f>SUMIFS('(①本体)入力画面'!EE$16:EE$55,'(①本体)入力画面'!$E$16:$E$55,"実績",'(①本体)入力画面'!$F$16:$F$55,"済")</f>
        <v>0</v>
      </c>
      <c r="I122" s="72">
        <f>SUMIFS('(①本体)入力画面'!EF$16:EF$55,'(①本体)入力画面'!$E$16:$E$55,"実績",'(①本体)入力画面'!$F$16:$F$55,"済")</f>
        <v>0</v>
      </c>
      <c r="J122" s="72">
        <f>SUMIFS('(①本体)入力画面'!EG$16:EG$55,'(①本体)入力画面'!$E$16:$E$55,"実績",'(①本体)入力画面'!$F$16:$F$55,"済")</f>
        <v>0</v>
      </c>
      <c r="K122" s="73">
        <f>SUMIFS('(①本体)入力画面'!EH$16:EH$55,'(①本体)入力画面'!$E$16:$E$55,"実績",'(①本体)入力画面'!$F$16:$F$55,"済")</f>
        <v>0</v>
      </c>
      <c r="L122" s="74">
        <f>SUMIFS('(①本体)入力画面'!GO$16:GO$55,'(①本体)入力画面'!$E$16:$E$55,"実績",'(①本体)入力画面'!$F$16:$F$55,"済")</f>
        <v>0</v>
      </c>
      <c r="M122" s="74">
        <f>SUMIFS('(①本体)入力画面'!GP$16:GP$55,'(①本体)入力画面'!$E$16:$E$55,"実績",'(①本体)入力画面'!$F$16:$F$55,"済")</f>
        <v>0</v>
      </c>
    </row>
    <row r="123" spans="2:13" ht="19.2" customHeight="1" collapsed="1">
      <c r="B123" s="667"/>
      <c r="C123" s="463" t="s">
        <v>390</v>
      </c>
      <c r="D123" s="464"/>
      <c r="E123" s="453"/>
      <c r="F123" s="454"/>
      <c r="G123" s="454"/>
      <c r="H123" s="454"/>
      <c r="I123" s="454"/>
      <c r="J123" s="454"/>
      <c r="K123" s="455"/>
      <c r="L123" s="456"/>
      <c r="M123" s="456"/>
    </row>
    <row r="124" spans="2:13" ht="19.2" customHeight="1" outlineLevel="1">
      <c r="B124" s="667"/>
      <c r="C124" s="666" t="s">
        <v>164</v>
      </c>
      <c r="D124" s="654" t="s">
        <v>179</v>
      </c>
      <c r="E124" s="215" t="s">
        <v>181</v>
      </c>
      <c r="F124" s="217">
        <f t="shared" ref="F124:M125" si="21">+F100+F108+F116</f>
        <v>0</v>
      </c>
      <c r="G124" s="217">
        <f t="shared" si="21"/>
        <v>0</v>
      </c>
      <c r="H124" s="217">
        <f t="shared" si="21"/>
        <v>0</v>
      </c>
      <c r="I124" s="217">
        <f t="shared" si="21"/>
        <v>0</v>
      </c>
      <c r="J124" s="217">
        <f t="shared" si="21"/>
        <v>0</v>
      </c>
      <c r="K124" s="218">
        <f t="shared" si="21"/>
        <v>0</v>
      </c>
      <c r="L124" s="219">
        <f t="shared" si="21"/>
        <v>0</v>
      </c>
      <c r="M124" s="219">
        <f t="shared" si="21"/>
        <v>0</v>
      </c>
    </row>
    <row r="125" spans="2:13" ht="19.2" customHeight="1" outlineLevel="1">
      <c r="B125" s="667"/>
      <c r="C125" s="667"/>
      <c r="D125" s="655"/>
      <c r="E125" s="209" t="s">
        <v>182</v>
      </c>
      <c r="F125" s="75">
        <f t="shared" si="21"/>
        <v>0</v>
      </c>
      <c r="G125" s="75">
        <f t="shared" si="21"/>
        <v>0</v>
      </c>
      <c r="H125" s="75">
        <f t="shared" si="21"/>
        <v>0</v>
      </c>
      <c r="I125" s="75">
        <f t="shared" si="21"/>
        <v>0</v>
      </c>
      <c r="J125" s="75">
        <f t="shared" si="21"/>
        <v>0</v>
      </c>
      <c r="K125" s="76">
        <f t="shared" si="21"/>
        <v>0</v>
      </c>
      <c r="L125" s="77">
        <f t="shared" si="21"/>
        <v>0</v>
      </c>
      <c r="M125" s="77">
        <f t="shared" si="21"/>
        <v>0</v>
      </c>
    </row>
    <row r="126" spans="2:13" ht="19.2" customHeight="1" outlineLevel="1">
      <c r="B126" s="667"/>
      <c r="C126" s="667"/>
      <c r="D126" s="655"/>
      <c r="E126" s="220" t="s">
        <v>183</v>
      </c>
      <c r="F126" s="221">
        <f>+F102+F110+F118</f>
        <v>0</v>
      </c>
      <c r="G126" s="221">
        <f t="shared" ref="G126:M126" si="22">+G102+G110+G118</f>
        <v>0</v>
      </c>
      <c r="H126" s="221">
        <f t="shared" si="22"/>
        <v>0</v>
      </c>
      <c r="I126" s="221">
        <f t="shared" si="22"/>
        <v>0</v>
      </c>
      <c r="J126" s="221">
        <f t="shared" si="22"/>
        <v>0</v>
      </c>
      <c r="K126" s="222">
        <f t="shared" si="22"/>
        <v>0</v>
      </c>
      <c r="L126" s="223">
        <f t="shared" si="22"/>
        <v>0</v>
      </c>
      <c r="M126" s="223">
        <f t="shared" si="22"/>
        <v>0</v>
      </c>
    </row>
    <row r="127" spans="2:13" ht="19.2" customHeight="1" outlineLevel="1">
      <c r="B127" s="667"/>
      <c r="C127" s="667"/>
      <c r="D127" s="656"/>
      <c r="E127" s="210" t="s">
        <v>185</v>
      </c>
      <c r="F127" s="72">
        <f>+F103+F111+F119</f>
        <v>0</v>
      </c>
      <c r="G127" s="72">
        <f t="shared" ref="G127:M127" si="23">+G103+G111+G119</f>
        <v>0</v>
      </c>
      <c r="H127" s="72">
        <f t="shared" si="23"/>
        <v>0</v>
      </c>
      <c r="I127" s="72">
        <f t="shared" si="23"/>
        <v>0</v>
      </c>
      <c r="J127" s="72">
        <f t="shared" si="23"/>
        <v>0</v>
      </c>
      <c r="K127" s="73">
        <f t="shared" si="23"/>
        <v>0</v>
      </c>
      <c r="L127" s="457">
        <f t="shared" si="23"/>
        <v>0</v>
      </c>
      <c r="M127" s="74">
        <f t="shared" si="23"/>
        <v>0</v>
      </c>
    </row>
    <row r="128" spans="2:13" ht="19.2" customHeight="1" outlineLevel="1">
      <c r="B128" s="667"/>
      <c r="C128" s="667"/>
      <c r="D128" s="651" t="s">
        <v>162</v>
      </c>
      <c r="E128" s="215" t="s">
        <v>184</v>
      </c>
      <c r="F128" s="217">
        <f>SUM(F129:F130)</f>
        <v>0</v>
      </c>
      <c r="G128" s="217">
        <f t="shared" ref="G128:M128" si="24">SUM(G129:G130)</f>
        <v>0</v>
      </c>
      <c r="H128" s="217">
        <f t="shared" si="24"/>
        <v>0</v>
      </c>
      <c r="I128" s="217">
        <f t="shared" si="24"/>
        <v>0</v>
      </c>
      <c r="J128" s="217">
        <f t="shared" si="24"/>
        <v>0</v>
      </c>
      <c r="K128" s="218">
        <f t="shared" si="24"/>
        <v>0</v>
      </c>
      <c r="L128" s="458">
        <f t="shared" si="24"/>
        <v>0</v>
      </c>
      <c r="M128" s="219">
        <f t="shared" si="24"/>
        <v>0</v>
      </c>
    </row>
    <row r="129" spans="2:13" ht="19.2" customHeight="1" outlineLevel="1">
      <c r="B129" s="667"/>
      <c r="C129" s="667"/>
      <c r="D129" s="652"/>
      <c r="E129" s="209" t="s">
        <v>182</v>
      </c>
      <c r="F129" s="75">
        <f>+F105+F113+F121</f>
        <v>0</v>
      </c>
      <c r="G129" s="75">
        <f t="shared" ref="G129:M129" si="25">+G105+G113+G121</f>
        <v>0</v>
      </c>
      <c r="H129" s="75">
        <f t="shared" si="25"/>
        <v>0</v>
      </c>
      <c r="I129" s="75">
        <f t="shared" si="25"/>
        <v>0</v>
      </c>
      <c r="J129" s="75">
        <f t="shared" si="25"/>
        <v>0</v>
      </c>
      <c r="K129" s="76">
        <f t="shared" si="25"/>
        <v>0</v>
      </c>
      <c r="L129" s="77">
        <f t="shared" si="25"/>
        <v>0</v>
      </c>
      <c r="M129" s="77">
        <f t="shared" si="25"/>
        <v>0</v>
      </c>
    </row>
    <row r="130" spans="2:13" ht="19.2" customHeight="1" outlineLevel="1">
      <c r="B130" s="668"/>
      <c r="C130" s="668"/>
      <c r="D130" s="653"/>
      <c r="E130" s="210" t="s">
        <v>183</v>
      </c>
      <c r="F130" s="72">
        <f>+F106+F114+F122</f>
        <v>0</v>
      </c>
      <c r="G130" s="72">
        <f t="shared" ref="G130:M130" si="26">+G106+G114+G122</f>
        <v>0</v>
      </c>
      <c r="H130" s="72">
        <f t="shared" si="26"/>
        <v>0</v>
      </c>
      <c r="I130" s="72">
        <f t="shared" si="26"/>
        <v>0</v>
      </c>
      <c r="J130" s="72">
        <f t="shared" si="26"/>
        <v>0</v>
      </c>
      <c r="K130" s="73">
        <f t="shared" si="26"/>
        <v>0</v>
      </c>
      <c r="L130" s="74">
        <f t="shared" si="26"/>
        <v>0</v>
      </c>
      <c r="M130" s="74">
        <f t="shared" si="26"/>
        <v>0</v>
      </c>
    </row>
    <row r="131" spans="2:13" ht="19.2" customHeight="1">
      <c r="B131" s="672" t="s">
        <v>177</v>
      </c>
      <c r="C131" s="673"/>
      <c r="D131" s="654" t="s">
        <v>179</v>
      </c>
      <c r="E131" s="215" t="s">
        <v>181</v>
      </c>
      <c r="F131" s="217">
        <f t="shared" ref="F131:M134" si="27">+F30+F37+F77+F84+F92+F124</f>
        <v>0</v>
      </c>
      <c r="G131" s="217">
        <f t="shared" si="27"/>
        <v>0</v>
      </c>
      <c r="H131" s="217">
        <f t="shared" si="27"/>
        <v>0</v>
      </c>
      <c r="I131" s="217">
        <f t="shared" si="27"/>
        <v>0</v>
      </c>
      <c r="J131" s="217">
        <f t="shared" si="27"/>
        <v>0</v>
      </c>
      <c r="K131" s="218">
        <f t="shared" si="27"/>
        <v>0</v>
      </c>
      <c r="L131" s="218">
        <f t="shared" si="27"/>
        <v>0</v>
      </c>
      <c r="M131" s="217">
        <f t="shared" si="27"/>
        <v>0</v>
      </c>
    </row>
    <row r="132" spans="2:13" ht="19.2" customHeight="1">
      <c r="B132" s="674"/>
      <c r="C132" s="675"/>
      <c r="D132" s="655"/>
      <c r="E132" s="209" t="s">
        <v>182</v>
      </c>
      <c r="F132" s="75">
        <f t="shared" si="27"/>
        <v>0</v>
      </c>
      <c r="G132" s="75">
        <f t="shared" si="27"/>
        <v>0</v>
      </c>
      <c r="H132" s="75">
        <f t="shared" si="27"/>
        <v>0</v>
      </c>
      <c r="I132" s="75">
        <f t="shared" si="27"/>
        <v>0</v>
      </c>
      <c r="J132" s="75">
        <f t="shared" si="27"/>
        <v>0</v>
      </c>
      <c r="K132" s="76">
        <f t="shared" si="27"/>
        <v>0</v>
      </c>
      <c r="L132" s="77">
        <f t="shared" si="27"/>
        <v>0</v>
      </c>
      <c r="M132" s="77">
        <f t="shared" si="27"/>
        <v>0</v>
      </c>
    </row>
    <row r="133" spans="2:13" ht="19.2" customHeight="1">
      <c r="B133" s="674"/>
      <c r="C133" s="675"/>
      <c r="D133" s="655"/>
      <c r="E133" s="220" t="s">
        <v>183</v>
      </c>
      <c r="F133" s="221">
        <f t="shared" si="27"/>
        <v>0</v>
      </c>
      <c r="G133" s="221">
        <f t="shared" si="27"/>
        <v>0</v>
      </c>
      <c r="H133" s="221">
        <f t="shared" si="27"/>
        <v>0</v>
      </c>
      <c r="I133" s="221">
        <f t="shared" si="27"/>
        <v>0</v>
      </c>
      <c r="J133" s="221">
        <f t="shared" si="27"/>
        <v>0</v>
      </c>
      <c r="K133" s="222">
        <f t="shared" si="27"/>
        <v>0</v>
      </c>
      <c r="L133" s="223">
        <f t="shared" si="27"/>
        <v>0</v>
      </c>
      <c r="M133" s="223">
        <f t="shared" si="27"/>
        <v>0</v>
      </c>
    </row>
    <row r="134" spans="2:13" ht="19.2" customHeight="1">
      <c r="B134" s="674"/>
      <c r="C134" s="675"/>
      <c r="D134" s="656"/>
      <c r="E134" s="210" t="s">
        <v>185</v>
      </c>
      <c r="F134" s="72">
        <f t="shared" si="27"/>
        <v>0</v>
      </c>
      <c r="G134" s="72">
        <f t="shared" si="27"/>
        <v>0</v>
      </c>
      <c r="H134" s="72">
        <f t="shared" si="27"/>
        <v>0</v>
      </c>
      <c r="I134" s="72">
        <f t="shared" si="27"/>
        <v>0</v>
      </c>
      <c r="J134" s="72">
        <f t="shared" si="27"/>
        <v>0</v>
      </c>
      <c r="K134" s="73">
        <f t="shared" si="27"/>
        <v>0</v>
      </c>
      <c r="L134" s="457">
        <f t="shared" si="27"/>
        <v>0</v>
      </c>
      <c r="M134" s="74">
        <f t="shared" si="27"/>
        <v>0</v>
      </c>
    </row>
    <row r="135" spans="2:13" ht="19.2" customHeight="1">
      <c r="B135" s="674"/>
      <c r="C135" s="675"/>
      <c r="D135" s="651" t="s">
        <v>162</v>
      </c>
      <c r="E135" s="215" t="s">
        <v>184</v>
      </c>
      <c r="F135" s="217">
        <f>SUM(F136:F137)</f>
        <v>0</v>
      </c>
      <c r="G135" s="217">
        <f t="shared" ref="G135:M135" si="28">SUM(G136:G137)</f>
        <v>0</v>
      </c>
      <c r="H135" s="217">
        <f t="shared" si="28"/>
        <v>0</v>
      </c>
      <c r="I135" s="217">
        <f t="shared" si="28"/>
        <v>0</v>
      </c>
      <c r="J135" s="217">
        <f t="shared" si="28"/>
        <v>0</v>
      </c>
      <c r="K135" s="218">
        <f t="shared" si="28"/>
        <v>0</v>
      </c>
      <c r="L135" s="218">
        <f t="shared" si="28"/>
        <v>0</v>
      </c>
      <c r="M135" s="217">
        <f t="shared" si="28"/>
        <v>0</v>
      </c>
    </row>
    <row r="136" spans="2:13" ht="19.2" customHeight="1">
      <c r="B136" s="674"/>
      <c r="C136" s="675"/>
      <c r="D136" s="652"/>
      <c r="E136" s="209" t="s">
        <v>182</v>
      </c>
      <c r="F136" s="75">
        <f t="shared" ref="F136:M137" si="29">+F35+F42+F82+F89+F97+F129</f>
        <v>0</v>
      </c>
      <c r="G136" s="75">
        <f t="shared" si="29"/>
        <v>0</v>
      </c>
      <c r="H136" s="75">
        <f t="shared" si="29"/>
        <v>0</v>
      </c>
      <c r="I136" s="75">
        <f t="shared" si="29"/>
        <v>0</v>
      </c>
      <c r="J136" s="75">
        <f t="shared" si="29"/>
        <v>0</v>
      </c>
      <c r="K136" s="76">
        <f t="shared" si="29"/>
        <v>0</v>
      </c>
      <c r="L136" s="77">
        <f t="shared" si="29"/>
        <v>0</v>
      </c>
      <c r="M136" s="77">
        <f t="shared" si="29"/>
        <v>0</v>
      </c>
    </row>
    <row r="137" spans="2:13" ht="19.2" customHeight="1">
      <c r="B137" s="676"/>
      <c r="C137" s="677"/>
      <c r="D137" s="653"/>
      <c r="E137" s="210" t="s">
        <v>183</v>
      </c>
      <c r="F137" s="72">
        <f t="shared" si="29"/>
        <v>0</v>
      </c>
      <c r="G137" s="72">
        <f t="shared" si="29"/>
        <v>0</v>
      </c>
      <c r="H137" s="72">
        <f t="shared" si="29"/>
        <v>0</v>
      </c>
      <c r="I137" s="72">
        <f t="shared" si="29"/>
        <v>0</v>
      </c>
      <c r="J137" s="72">
        <f t="shared" si="29"/>
        <v>0</v>
      </c>
      <c r="K137" s="73">
        <f t="shared" si="29"/>
        <v>0</v>
      </c>
      <c r="L137" s="74">
        <f t="shared" si="29"/>
        <v>0</v>
      </c>
      <c r="M137" s="74">
        <f t="shared" si="29"/>
        <v>0</v>
      </c>
    </row>
    <row r="138" spans="2:13" ht="19.2" customHeight="1">
      <c r="B138" s="678" t="s">
        <v>180</v>
      </c>
      <c r="C138" s="679"/>
      <c r="D138" s="654" t="s">
        <v>179</v>
      </c>
      <c r="E138" s="215" t="s">
        <v>181</v>
      </c>
      <c r="F138" s="217">
        <f>+'(①本体)入力画面'!EX57</f>
        <v>0</v>
      </c>
      <c r="G138" s="217">
        <f>+'(①本体)入力画面'!EY57</f>
        <v>0</v>
      </c>
      <c r="H138" s="217">
        <f>+'(①本体)入力画面'!EZ57</f>
        <v>0</v>
      </c>
      <c r="I138" s="217">
        <f>+'(①本体)入力画面'!FA57</f>
        <v>0</v>
      </c>
      <c r="J138" s="217">
        <f>+'(①本体)入力画面'!FB57</f>
        <v>0</v>
      </c>
      <c r="K138" s="218">
        <f>+'(①本体)入力画面'!FC57</f>
        <v>0</v>
      </c>
      <c r="L138" s="219">
        <f>+'(①本体)入力画面'!GT57</f>
        <v>0</v>
      </c>
      <c r="M138" s="219">
        <f>+'(①本体)入力画面'!GU57</f>
        <v>0</v>
      </c>
    </row>
    <row r="139" spans="2:13" ht="19.2" customHeight="1">
      <c r="B139" s="680"/>
      <c r="C139" s="681"/>
      <c r="D139" s="655"/>
      <c r="E139" s="209" t="s">
        <v>182</v>
      </c>
      <c r="F139" s="75">
        <f>SUMIFS('(①本体)入力画面'!EX$16:EX$55,'(①本体)入力画面'!$E$16:$E$55,"計画",'(①本体)入力画面'!$F$16:$F$55,"今回請求")</f>
        <v>0</v>
      </c>
      <c r="G139" s="75">
        <f>SUMIFS('(①本体)入力画面'!EY$16:EY$55,'(①本体)入力画面'!$E$16:$E$55,"計画",'(①本体)入力画面'!$F$16:$F$55,"今回請求")</f>
        <v>0</v>
      </c>
      <c r="H139" s="75">
        <f>SUMIFS('(①本体)入力画面'!EZ$16:EZ$55,'(①本体)入力画面'!$E$16:$E$55,"計画",'(①本体)入力画面'!$F$16:$F$55,"今回請求")</f>
        <v>0</v>
      </c>
      <c r="I139" s="75">
        <f>SUMIFS('(①本体)入力画面'!FA$16:FA$55,'(①本体)入力画面'!$E$16:$E$55,"計画",'(①本体)入力画面'!$F$16:$F$55,"今回請求")</f>
        <v>0</v>
      </c>
      <c r="J139" s="75">
        <f>SUMIFS('(①本体)入力画面'!FB$16:FB$55,'(①本体)入力画面'!$E$16:$E$55,"計画",'(①本体)入力画面'!$F$16:$F$55,"今回請求")</f>
        <v>0</v>
      </c>
      <c r="K139" s="76">
        <f>SUMIFS('(①本体)入力画面'!FC$16:FC$55,'(①本体)入力画面'!$E$16:$E$55,"計画",'(①本体)入力画面'!$F$16:$F$55,"今回請求")</f>
        <v>0</v>
      </c>
      <c r="L139" s="77">
        <f>SUMIFS('(①本体)入力画面'!GT$16:GT$55,'(①本体)入力画面'!$E$16:$E$55,"計画",'(①本体)入力画面'!$F$16:$F$55,"今回請求")</f>
        <v>0</v>
      </c>
      <c r="M139" s="77">
        <f>SUMIFS('(①本体)入力画面'!GU$16:GU$55,'(①本体)入力画面'!$E$16:$E$55,"計画",'(①本体)入力画面'!$F$16:$F$55,"今回請求")</f>
        <v>0</v>
      </c>
    </row>
    <row r="140" spans="2:13" ht="19.2" customHeight="1">
      <c r="B140" s="680"/>
      <c r="C140" s="681"/>
      <c r="D140" s="655"/>
      <c r="E140" s="220" t="s">
        <v>183</v>
      </c>
      <c r="F140" s="221">
        <f>SUMIFS('(①本体)入力画面'!EX$16:EX$55,'(①本体)入力画面'!$E$16:$E$55,"計画",'(①本体)入力画面'!$F$16:$F$55,"済")</f>
        <v>0</v>
      </c>
      <c r="G140" s="221">
        <f>SUMIFS('(①本体)入力画面'!EY$16:EY$55,'(①本体)入力画面'!$E$16:$E$55,"計画",'(①本体)入力画面'!$F$16:$F$55,"済")</f>
        <v>0</v>
      </c>
      <c r="H140" s="221">
        <f>SUMIFS('(①本体)入力画面'!EZ$16:EZ$55,'(①本体)入力画面'!$E$16:$E$55,"計画",'(①本体)入力画面'!$F$16:$F$55,"済")</f>
        <v>0</v>
      </c>
      <c r="I140" s="221">
        <f>SUMIFS('(①本体)入力画面'!FA$16:FA$55,'(①本体)入力画面'!$E$16:$E$55,"計画",'(①本体)入力画面'!$F$16:$F$55,"済")</f>
        <v>0</v>
      </c>
      <c r="J140" s="221">
        <f>SUMIFS('(①本体)入力画面'!FB$16:FB$55,'(①本体)入力画面'!$E$16:$E$55,"計画",'(①本体)入力画面'!$F$16:$F$55,"済")</f>
        <v>0</v>
      </c>
      <c r="K140" s="222">
        <f>SUMIFS('(①本体)入力画面'!FC$16:FC$55,'(①本体)入力画面'!$E$16:$E$55,"計画",'(①本体)入力画面'!$F$16:$F$55,"済")</f>
        <v>0</v>
      </c>
      <c r="L140" s="223">
        <f>SUMIFS('(①本体)入力画面'!GT$16:GT$55,'(①本体)入力画面'!$E$16:$E$55,"計画",'(①本体)入力画面'!$F$16:$F$55,"済")</f>
        <v>0</v>
      </c>
      <c r="M140" s="223">
        <f>SUMIFS('(①本体)入力画面'!GU$16:GU$55,'(①本体)入力画面'!$E$16:$E$55,"計画",'(①本体)入力画面'!$F$16:$F$55,"済")</f>
        <v>0</v>
      </c>
    </row>
    <row r="141" spans="2:13" ht="19.2" customHeight="1">
      <c r="B141" s="680"/>
      <c r="C141" s="681"/>
      <c r="D141" s="656"/>
      <c r="E141" s="210" t="s">
        <v>185</v>
      </c>
      <c r="F141" s="72">
        <f>SUMIFS('(①本体)入力画面'!EX$16:EX$55,'(①本体)入力画面'!$E$16:$E$55,"計画",'(①本体)入力画面'!$F$16:$F$55,"事業中止")</f>
        <v>0</v>
      </c>
      <c r="G141" s="72">
        <f>SUMIFS('(①本体)入力画面'!EY$16:EY$55,'(①本体)入力画面'!$E$16:$E$55,"計画",'(①本体)入力画面'!$F$16:$F$55,"事業中止")</f>
        <v>0</v>
      </c>
      <c r="H141" s="72">
        <f>SUMIFS('(①本体)入力画面'!EZ$16:EZ$55,'(①本体)入力画面'!$E$16:$E$55,"計画",'(①本体)入力画面'!$F$16:$F$55,"事業中止")</f>
        <v>0</v>
      </c>
      <c r="I141" s="72">
        <f>SUMIFS('(①本体)入力画面'!FA$16:FA$55,'(①本体)入力画面'!$E$16:$E$55,"計画",'(①本体)入力画面'!$F$16:$F$55,"事業中止")</f>
        <v>0</v>
      </c>
      <c r="J141" s="72">
        <f>SUMIFS('(①本体)入力画面'!FB$16:FB$55,'(①本体)入力画面'!$E$16:$E$55,"計画",'(①本体)入力画面'!$F$16:$F$55,"事業中止")</f>
        <v>0</v>
      </c>
      <c r="K141" s="73">
        <f>SUMIFS('(①本体)入力画面'!FC$16:FC$55,'(①本体)入力画面'!$E$16:$E$55,"計画",'(①本体)入力画面'!$F$16:$F$55,"事業中止")</f>
        <v>0</v>
      </c>
      <c r="L141" s="457">
        <f>SUMIFS('(①本体)入力画面'!GT$16:GT$55,'(①本体)入力画面'!$E$16:$E$55,"計画",'(①本体)入力画面'!$F$16:$F$55,"事業中止")</f>
        <v>0</v>
      </c>
      <c r="M141" s="74">
        <f>SUMIFS('(①本体)入力画面'!GU$16:GU$55,'(①本体)入力画面'!$E$16:$E$55,"計画",'(①本体)入力画面'!$F$16:$F$55,"事業中止")</f>
        <v>0</v>
      </c>
    </row>
    <row r="142" spans="2:13" ht="19.2" customHeight="1">
      <c r="B142" s="680"/>
      <c r="C142" s="681"/>
      <c r="D142" s="651" t="s">
        <v>162</v>
      </c>
      <c r="E142" s="215" t="s">
        <v>184</v>
      </c>
      <c r="F142" s="217">
        <f>SUM(F143:F144)</f>
        <v>0</v>
      </c>
      <c r="G142" s="217">
        <f t="shared" ref="G142:M142" si="30">SUM(G143:G144)</f>
        <v>0</v>
      </c>
      <c r="H142" s="217">
        <f t="shared" si="30"/>
        <v>0</v>
      </c>
      <c r="I142" s="217">
        <f t="shared" si="30"/>
        <v>0</v>
      </c>
      <c r="J142" s="217">
        <f t="shared" si="30"/>
        <v>0</v>
      </c>
      <c r="K142" s="218">
        <f t="shared" si="30"/>
        <v>0</v>
      </c>
      <c r="L142" s="458">
        <f t="shared" si="30"/>
        <v>0</v>
      </c>
      <c r="M142" s="219">
        <f t="shared" si="30"/>
        <v>0</v>
      </c>
    </row>
    <row r="143" spans="2:13" ht="19.2" customHeight="1">
      <c r="B143" s="680"/>
      <c r="C143" s="681"/>
      <c r="D143" s="652"/>
      <c r="E143" s="209" t="s">
        <v>182</v>
      </c>
      <c r="F143" s="75">
        <f>SUMIFS('(①本体)入力画面'!EX$16:EX$55,'(①本体)入力画面'!$E$16:$E$55,"実績",'(①本体)入力画面'!$F$16:$F$55,"今回請求")</f>
        <v>0</v>
      </c>
      <c r="G143" s="75">
        <f>SUMIFS('(①本体)入力画面'!EY$16:EY$55,'(①本体)入力画面'!$E$16:$E$55,"実績",'(①本体)入力画面'!$F$16:$F$55,"今回請求")</f>
        <v>0</v>
      </c>
      <c r="H143" s="75">
        <f>SUMIFS('(①本体)入力画面'!EZ$16:EZ$55,'(①本体)入力画面'!$E$16:$E$55,"実績",'(①本体)入力画面'!$F$16:$F$55,"今回請求")</f>
        <v>0</v>
      </c>
      <c r="I143" s="75">
        <f>SUMIFS('(①本体)入力画面'!FA$16:FA$55,'(①本体)入力画面'!$E$16:$E$55,"実績",'(①本体)入力画面'!$F$16:$F$55,"今回請求")</f>
        <v>0</v>
      </c>
      <c r="J143" s="75">
        <f>SUMIFS('(①本体)入力画面'!FB$16:FB$55,'(①本体)入力画面'!$E$16:$E$55,"実績",'(①本体)入力画面'!$F$16:$F$55,"今回請求")</f>
        <v>0</v>
      </c>
      <c r="K143" s="76">
        <f>SUMIFS('(①本体)入力画面'!FC$16:FC$55,'(①本体)入力画面'!$E$16:$E$55,"実績",'(①本体)入力画面'!$F$16:$F$55,"今回請求")</f>
        <v>0</v>
      </c>
      <c r="L143" s="77">
        <f>SUMIFS('(①本体)入力画面'!GT$16:GT$55,'(①本体)入力画面'!$E$16:$E$55,"実績",'(①本体)入力画面'!$F$16:$F$55,"今回請求")</f>
        <v>0</v>
      </c>
      <c r="M143" s="77">
        <f>SUMIFS('(①本体)入力画面'!GU$16:GU$55,'(①本体)入力画面'!$E$16:$E$55,"実績",'(①本体)入力画面'!$F$16:$F$55,"今回請求")</f>
        <v>0</v>
      </c>
    </row>
    <row r="144" spans="2:13" ht="19.2" customHeight="1">
      <c r="B144" s="682"/>
      <c r="C144" s="683"/>
      <c r="D144" s="653"/>
      <c r="E144" s="210" t="s">
        <v>183</v>
      </c>
      <c r="F144" s="72">
        <f>SUMIFS('(①本体)入力画面'!EX$16:EX$55,'(①本体)入力画面'!$E$16:$E$55,"実績",'(①本体)入力画面'!$F$16:$F$55,"済")</f>
        <v>0</v>
      </c>
      <c r="G144" s="72">
        <f>SUMIFS('(①本体)入力画面'!EY$16:EY$55,'(①本体)入力画面'!$E$16:$E$55,"実績",'(①本体)入力画面'!$F$16:$F$55,"済")</f>
        <v>0</v>
      </c>
      <c r="H144" s="72">
        <f>SUMIFS('(①本体)入力画面'!EZ$16:EZ$55,'(①本体)入力画面'!$E$16:$E$55,"実績",'(①本体)入力画面'!$F$16:$F$55,"済")</f>
        <v>0</v>
      </c>
      <c r="I144" s="72">
        <f>SUMIFS('(①本体)入力画面'!FA$16:FA$55,'(①本体)入力画面'!$E$16:$E$55,"実績",'(①本体)入力画面'!$F$16:$F$55,"済")</f>
        <v>0</v>
      </c>
      <c r="J144" s="72">
        <f>SUMIFS('(①本体)入力画面'!FB$16:FB$55,'(①本体)入力画面'!$E$16:$E$55,"実績",'(①本体)入力画面'!$F$16:$F$55,"済")</f>
        <v>0</v>
      </c>
      <c r="K144" s="73">
        <f>SUMIFS('(①本体)入力画面'!FC$16:FC$55,'(①本体)入力画面'!$E$16:$E$55,"実績",'(①本体)入力画面'!$F$16:$F$55,"済")</f>
        <v>0</v>
      </c>
      <c r="L144" s="74">
        <f>SUMIFS('(①本体)入力画面'!GT$16:GT$55,'(①本体)入力画面'!$E$16:$E$55,"実績",'(①本体)入力画面'!$F$16:$F$55,"済")</f>
        <v>0</v>
      </c>
      <c r="M144" s="74">
        <f>SUMIFS('(①本体)入力画面'!GU$16:GU$55,'(①本体)入力画面'!$E$16:$E$55,"実績",'(①本体)入力画面'!$F$16:$F$55,"済")</f>
        <v>0</v>
      </c>
    </row>
    <row r="145" spans="2:13" ht="19.2" customHeight="1">
      <c r="B145" s="672" t="s">
        <v>178</v>
      </c>
      <c r="C145" s="684"/>
      <c r="D145" s="654" t="s">
        <v>179</v>
      </c>
      <c r="E145" s="215" t="s">
        <v>181</v>
      </c>
      <c r="F145" s="217">
        <f>+F131+F138</f>
        <v>0</v>
      </c>
      <c r="G145" s="217">
        <f t="shared" ref="G145:M146" si="31">+G131+G138</f>
        <v>0</v>
      </c>
      <c r="H145" s="217">
        <f t="shared" si="31"/>
        <v>0</v>
      </c>
      <c r="I145" s="217">
        <f t="shared" si="31"/>
        <v>0</v>
      </c>
      <c r="J145" s="217">
        <f t="shared" si="31"/>
        <v>0</v>
      </c>
      <c r="K145" s="217">
        <f t="shared" si="31"/>
        <v>0</v>
      </c>
      <c r="L145" s="217">
        <f t="shared" si="31"/>
        <v>0</v>
      </c>
      <c r="M145" s="217">
        <f t="shared" si="31"/>
        <v>0</v>
      </c>
    </row>
    <row r="146" spans="2:13" ht="19.2" customHeight="1">
      <c r="B146" s="674"/>
      <c r="C146" s="685"/>
      <c r="D146" s="655"/>
      <c r="E146" s="209" t="s">
        <v>182</v>
      </c>
      <c r="F146" s="75">
        <f>+F132+F139</f>
        <v>0</v>
      </c>
      <c r="G146" s="75">
        <f t="shared" si="31"/>
        <v>0</v>
      </c>
      <c r="H146" s="75">
        <f t="shared" si="31"/>
        <v>0</v>
      </c>
      <c r="I146" s="75">
        <f t="shared" si="31"/>
        <v>0</v>
      </c>
      <c r="J146" s="75">
        <f t="shared" si="31"/>
        <v>0</v>
      </c>
      <c r="K146" s="76">
        <f t="shared" si="31"/>
        <v>0</v>
      </c>
      <c r="L146" s="77">
        <f t="shared" si="31"/>
        <v>0</v>
      </c>
      <c r="M146" s="77">
        <f t="shared" si="31"/>
        <v>0</v>
      </c>
    </row>
    <row r="147" spans="2:13" ht="19.2" customHeight="1">
      <c r="B147" s="674"/>
      <c r="C147" s="685"/>
      <c r="D147" s="655"/>
      <c r="E147" s="220" t="s">
        <v>183</v>
      </c>
      <c r="F147" s="221">
        <f t="shared" ref="F147:M148" si="32">+F133+F140</f>
        <v>0</v>
      </c>
      <c r="G147" s="221">
        <f t="shared" si="32"/>
        <v>0</v>
      </c>
      <c r="H147" s="221">
        <f t="shared" si="32"/>
        <v>0</v>
      </c>
      <c r="I147" s="221">
        <f t="shared" si="32"/>
        <v>0</v>
      </c>
      <c r="J147" s="221">
        <f t="shared" si="32"/>
        <v>0</v>
      </c>
      <c r="K147" s="222">
        <f t="shared" si="32"/>
        <v>0</v>
      </c>
      <c r="L147" s="223">
        <f t="shared" si="32"/>
        <v>0</v>
      </c>
      <c r="M147" s="223">
        <f t="shared" si="32"/>
        <v>0</v>
      </c>
    </row>
    <row r="148" spans="2:13" ht="19.2" customHeight="1">
      <c r="B148" s="674"/>
      <c r="C148" s="685"/>
      <c r="D148" s="656"/>
      <c r="E148" s="210" t="s">
        <v>185</v>
      </c>
      <c r="F148" s="72">
        <f t="shared" si="32"/>
        <v>0</v>
      </c>
      <c r="G148" s="72">
        <f t="shared" si="32"/>
        <v>0</v>
      </c>
      <c r="H148" s="72">
        <f t="shared" si="32"/>
        <v>0</v>
      </c>
      <c r="I148" s="72">
        <f t="shared" si="32"/>
        <v>0</v>
      </c>
      <c r="J148" s="72">
        <f t="shared" si="32"/>
        <v>0</v>
      </c>
      <c r="K148" s="73">
        <f t="shared" si="32"/>
        <v>0</v>
      </c>
      <c r="L148" s="74">
        <f t="shared" si="32"/>
        <v>0</v>
      </c>
      <c r="M148" s="74">
        <f t="shared" si="32"/>
        <v>0</v>
      </c>
    </row>
    <row r="149" spans="2:13" ht="19.2" customHeight="1">
      <c r="B149" s="674"/>
      <c r="C149" s="685"/>
      <c r="D149" s="651" t="s">
        <v>162</v>
      </c>
      <c r="E149" s="215" t="s">
        <v>184</v>
      </c>
      <c r="F149" s="217">
        <f>SUM(F150:F151)</f>
        <v>0</v>
      </c>
      <c r="G149" s="217">
        <f t="shared" ref="G149:M149" si="33">SUM(G150:G151)</f>
        <v>0</v>
      </c>
      <c r="H149" s="217">
        <f t="shared" si="33"/>
        <v>0</v>
      </c>
      <c r="I149" s="217">
        <f t="shared" si="33"/>
        <v>0</v>
      </c>
      <c r="J149" s="217">
        <f t="shared" si="33"/>
        <v>0</v>
      </c>
      <c r="K149" s="217">
        <f t="shared" si="33"/>
        <v>0</v>
      </c>
      <c r="L149" s="217">
        <f t="shared" si="33"/>
        <v>0</v>
      </c>
      <c r="M149" s="217">
        <f t="shared" si="33"/>
        <v>0</v>
      </c>
    </row>
    <row r="150" spans="2:13" ht="19.2" customHeight="1">
      <c r="B150" s="674"/>
      <c r="C150" s="685"/>
      <c r="D150" s="652"/>
      <c r="E150" s="209" t="s">
        <v>182</v>
      </c>
      <c r="F150" s="75">
        <f t="shared" ref="F150:M151" si="34">+F136+F143</f>
        <v>0</v>
      </c>
      <c r="G150" s="75">
        <f t="shared" si="34"/>
        <v>0</v>
      </c>
      <c r="H150" s="75">
        <f t="shared" si="34"/>
        <v>0</v>
      </c>
      <c r="I150" s="75">
        <f t="shared" si="34"/>
        <v>0</v>
      </c>
      <c r="J150" s="75">
        <f t="shared" si="34"/>
        <v>0</v>
      </c>
      <c r="K150" s="76">
        <f t="shared" si="34"/>
        <v>0</v>
      </c>
      <c r="L150" s="77">
        <f t="shared" si="34"/>
        <v>0</v>
      </c>
      <c r="M150" s="77">
        <f t="shared" si="34"/>
        <v>0</v>
      </c>
    </row>
    <row r="151" spans="2:13" ht="19.2" customHeight="1">
      <c r="B151" s="676"/>
      <c r="C151" s="686"/>
      <c r="D151" s="653"/>
      <c r="E151" s="210" t="s">
        <v>183</v>
      </c>
      <c r="F151" s="72">
        <f t="shared" si="34"/>
        <v>0</v>
      </c>
      <c r="G151" s="72">
        <f t="shared" si="34"/>
        <v>0</v>
      </c>
      <c r="H151" s="72">
        <f t="shared" si="34"/>
        <v>0</v>
      </c>
      <c r="I151" s="72">
        <f t="shared" si="34"/>
        <v>0</v>
      </c>
      <c r="J151" s="72">
        <f t="shared" si="34"/>
        <v>0</v>
      </c>
      <c r="K151" s="73">
        <f t="shared" si="34"/>
        <v>0</v>
      </c>
      <c r="L151" s="74">
        <f t="shared" si="34"/>
        <v>0</v>
      </c>
      <c r="M151" s="74">
        <f t="shared" si="34"/>
        <v>0</v>
      </c>
    </row>
  </sheetData>
  <mergeCells count="66">
    <mergeCell ref="D22:D25"/>
    <mergeCell ref="D30:D33"/>
    <mergeCell ref="D37:D40"/>
    <mergeCell ref="D45:D48"/>
    <mergeCell ref="D53:D56"/>
    <mergeCell ref="D41:D43"/>
    <mergeCell ref="D142:D144"/>
    <mergeCell ref="B138:C144"/>
    <mergeCell ref="D149:D151"/>
    <mergeCell ref="B145:C151"/>
    <mergeCell ref="D138:D141"/>
    <mergeCell ref="D145:D148"/>
    <mergeCell ref="D135:D137"/>
    <mergeCell ref="B131:C137"/>
    <mergeCell ref="D100:D103"/>
    <mergeCell ref="D108:D111"/>
    <mergeCell ref="D116:D119"/>
    <mergeCell ref="D124:D127"/>
    <mergeCell ref="D131:D134"/>
    <mergeCell ref="D120:D122"/>
    <mergeCell ref="C116:C122"/>
    <mergeCell ref="D128:D130"/>
    <mergeCell ref="C124:C130"/>
    <mergeCell ref="D104:D106"/>
    <mergeCell ref="C100:C106"/>
    <mergeCell ref="D112:D114"/>
    <mergeCell ref="C108:C114"/>
    <mergeCell ref="D96:D98"/>
    <mergeCell ref="B92:C98"/>
    <mergeCell ref="D84:D87"/>
    <mergeCell ref="D92:D95"/>
    <mergeCell ref="B100:B130"/>
    <mergeCell ref="D81:D83"/>
    <mergeCell ref="C77:C83"/>
    <mergeCell ref="D69:D72"/>
    <mergeCell ref="D77:D80"/>
    <mergeCell ref="D88:D90"/>
    <mergeCell ref="B84:C90"/>
    <mergeCell ref="D65:D67"/>
    <mergeCell ref="C61:C67"/>
    <mergeCell ref="D61:D64"/>
    <mergeCell ref="D73:D75"/>
    <mergeCell ref="C69:C75"/>
    <mergeCell ref="B37:C43"/>
    <mergeCell ref="D49:D51"/>
    <mergeCell ref="C45:C51"/>
    <mergeCell ref="B45:B83"/>
    <mergeCell ref="L10:M10"/>
    <mergeCell ref="H10:H11"/>
    <mergeCell ref="G10:G11"/>
    <mergeCell ref="B10:C12"/>
    <mergeCell ref="I10:K10"/>
    <mergeCell ref="C22:C28"/>
    <mergeCell ref="D26:D28"/>
    <mergeCell ref="D34:D36"/>
    <mergeCell ref="C30:C36"/>
    <mergeCell ref="B14:B36"/>
    <mergeCell ref="D57:D59"/>
    <mergeCell ref="C53:C59"/>
    <mergeCell ref="G3:H3"/>
    <mergeCell ref="F10:F12"/>
    <mergeCell ref="C6:F6"/>
    <mergeCell ref="C7:F7"/>
    <mergeCell ref="D18:D20"/>
    <mergeCell ref="C14:C20"/>
    <mergeCell ref="D14:D17"/>
  </mergeCells>
  <phoneticPr fontId="1"/>
  <printOptions horizontalCentered="1"/>
  <pageMargins left="0.70866141732283472" right="0.70866141732283472" top="0.74803149606299213" bottom="0.74803149606299213" header="0.31496062992125984" footer="0.31496062992125984"/>
  <pageSetup paperSize="8" scale="6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HE64"/>
  <sheetViews>
    <sheetView tabSelected="1" view="pageBreakPreview" zoomScale="85" zoomScaleNormal="100" zoomScaleSheetLayoutView="85" workbookViewId="0"/>
  </sheetViews>
  <sheetFormatPr defaultColWidth="9" defaultRowHeight="18" customHeight="1" outlineLevelCol="1"/>
  <cols>
    <col min="1" max="1" width="12.69140625" style="20" customWidth="1"/>
    <col min="2" max="3" width="9" style="20"/>
    <col min="4" max="4" width="4.69140625" style="19" customWidth="1"/>
    <col min="5" max="5" width="5.23046875" style="20" customWidth="1"/>
    <col min="6" max="6" width="10.4609375" style="20" bestFit="1" customWidth="1"/>
    <col min="7" max="7" width="13.69140625" style="19" customWidth="1"/>
    <col min="8" max="8" width="7.4609375" style="19" customWidth="1"/>
    <col min="9" max="9" width="18.61328125" style="19" bestFit="1" customWidth="1"/>
    <col min="10" max="10" width="15.921875" style="19" customWidth="1"/>
    <col min="11" max="11" width="11.921875" style="19" customWidth="1"/>
    <col min="12" max="12" width="10.69140625" style="19" customWidth="1"/>
    <col min="13" max="13" width="28" style="19" customWidth="1"/>
    <col min="14" max="14" width="16.07421875" style="19" customWidth="1"/>
    <col min="15" max="15" width="6.921875" style="293" customWidth="1"/>
    <col min="16" max="16" width="7.3828125" style="293" customWidth="1"/>
    <col min="17" max="17" width="27.69140625" style="19" bestFit="1" customWidth="1"/>
    <col min="18" max="18" width="16.4609375" style="19" bestFit="1" customWidth="1"/>
    <col min="19" max="19" width="7.3828125" style="19" hidden="1" customWidth="1" outlineLevel="1"/>
    <col min="20" max="20" width="6.69140625" style="19" hidden="1" customWidth="1" outlineLevel="1"/>
    <col min="21" max="21" width="4.4609375" style="83" hidden="1" customWidth="1" outlineLevel="1"/>
    <col min="22" max="22" width="7.69140625" style="19" hidden="1" customWidth="1" outlineLevel="1"/>
    <col min="23" max="28" width="13.3828125" style="19" hidden="1" customWidth="1" outlineLevel="1"/>
    <col min="29" max="29" width="3" style="19" bestFit="1" customWidth="1" collapsed="1"/>
    <col min="30" max="30" width="7.3828125" style="19" hidden="1" customWidth="1" outlineLevel="1"/>
    <col min="31" max="31" width="6.61328125" style="19" hidden="1" customWidth="1" outlineLevel="1"/>
    <col min="32" max="32" width="4.4609375" style="83" hidden="1" customWidth="1" outlineLevel="1"/>
    <col min="33" max="33" width="7.69140625" style="19" hidden="1" customWidth="1" outlineLevel="1"/>
    <col min="34" max="37" width="13.3828125" style="19" hidden="1" customWidth="1" outlineLevel="1"/>
    <col min="38" max="38" width="3" style="19" bestFit="1" customWidth="1" collapsed="1"/>
    <col min="39" max="39" width="7.3828125" style="19" customWidth="1" outlineLevel="1"/>
    <col min="40" max="40" width="6.61328125" style="19" customWidth="1" outlineLevel="1"/>
    <col min="41" max="41" width="4.4609375" style="19" customWidth="1" outlineLevel="1"/>
    <col min="42" max="42" width="7.69140625" style="19" customWidth="1" outlineLevel="1"/>
    <col min="43" max="48" width="13.3828125" style="19" customWidth="1" outlineLevel="1"/>
    <col min="49" max="49" width="3" style="19" bestFit="1" customWidth="1"/>
    <col min="50" max="50" width="7.3828125" style="19" hidden="1" customWidth="1" outlineLevel="1"/>
    <col min="51" max="51" width="6.61328125" style="19" hidden="1" customWidth="1" outlineLevel="1"/>
    <col min="52" max="52" width="4.4609375" style="68" hidden="1" customWidth="1" outlineLevel="1"/>
    <col min="53" max="53" width="7.69140625" style="19" hidden="1" customWidth="1" outlineLevel="1"/>
    <col min="54" max="57" width="13.3828125" style="19" hidden="1" customWidth="1" outlineLevel="1"/>
    <col min="58" max="58" width="3" style="19" bestFit="1" customWidth="1" collapsed="1"/>
    <col min="59" max="59" width="7.3828125" style="19" hidden="1" customWidth="1" outlineLevel="1"/>
    <col min="60" max="60" width="6.61328125" style="19" hidden="1" customWidth="1" outlineLevel="1"/>
    <col min="61" max="61" width="4.4609375" style="68" hidden="1" customWidth="1" outlineLevel="1"/>
    <col min="62" max="62" width="7.69140625" style="19" hidden="1" customWidth="1" outlineLevel="1"/>
    <col min="63" max="66" width="13.3828125" style="19" hidden="1" customWidth="1" outlineLevel="1"/>
    <col min="67" max="67" width="3" style="19" bestFit="1" customWidth="1" collapsed="1"/>
    <col min="68" max="68" width="7.3828125" style="19" hidden="1" customWidth="1" outlineLevel="1"/>
    <col min="69" max="69" width="6.61328125" style="19" hidden="1" customWidth="1" outlineLevel="1"/>
    <col min="70" max="70" width="4.4609375" style="68" hidden="1" customWidth="1" outlineLevel="1"/>
    <col min="71" max="71" width="7.69140625" style="19" hidden="1" customWidth="1" outlineLevel="1"/>
    <col min="72" max="75" width="13.3828125" style="19" hidden="1" customWidth="1" outlineLevel="1"/>
    <col min="76" max="76" width="3" style="19" bestFit="1" customWidth="1" collapsed="1"/>
    <col min="77" max="77" width="7.3828125" style="19" hidden="1" customWidth="1" outlineLevel="1"/>
    <col min="78" max="78" width="6.61328125" style="19" hidden="1" customWidth="1" outlineLevel="1"/>
    <col min="79" max="79" width="4.4609375" style="68" hidden="1" customWidth="1" outlineLevel="1"/>
    <col min="80" max="80" width="7.69140625" style="19" hidden="1" customWidth="1" outlineLevel="1"/>
    <col min="81" max="84" width="13.3828125" style="19" hidden="1" customWidth="1" outlineLevel="1"/>
    <col min="85" max="85" width="3" style="19" bestFit="1" customWidth="1" collapsed="1"/>
    <col min="86" max="86" width="4.4609375" style="19" hidden="1" customWidth="1" outlineLevel="1"/>
    <col min="87" max="87" width="7.69140625" style="19" hidden="1" customWidth="1" outlineLevel="1"/>
    <col min="88" max="91" width="13.3828125" style="19" hidden="1" customWidth="1" outlineLevel="1"/>
    <col min="92" max="92" width="3" style="19" bestFit="1" customWidth="1" collapsed="1"/>
    <col min="93" max="93" width="7.3828125" style="19" hidden="1" customWidth="1" outlineLevel="1"/>
    <col min="94" max="94" width="6.61328125" style="19" hidden="1" customWidth="1" outlineLevel="1"/>
    <col min="95" max="95" width="4.4609375" style="19" hidden="1" customWidth="1" outlineLevel="1"/>
    <col min="96" max="96" width="7.69140625" style="79" hidden="1" customWidth="1" outlineLevel="1"/>
    <col min="97" max="98" width="13.3828125" style="19" hidden="1" customWidth="1" outlineLevel="1"/>
    <col min="99" max="99" width="13.3828125" style="83" hidden="1" customWidth="1" outlineLevel="1"/>
    <col min="100" max="102" width="13.3828125" style="19" hidden="1" customWidth="1" outlineLevel="1"/>
    <col min="103" max="103" width="3" style="19" bestFit="1" customWidth="1" collapsed="1"/>
    <col min="104" max="104" width="13.07421875" style="19" hidden="1" customWidth="1" outlineLevel="1"/>
    <col min="105" max="105" width="6.61328125" style="19" hidden="1" customWidth="1" outlineLevel="1"/>
    <col min="106" max="106" width="4.4609375" style="19" hidden="1" customWidth="1" outlineLevel="1"/>
    <col min="107" max="107" width="7.69140625" style="19" hidden="1" customWidth="1" outlineLevel="1"/>
    <col min="108" max="111" width="13.3828125" style="19" hidden="1" customWidth="1" outlineLevel="1"/>
    <col min="112" max="112" width="3" style="19" bestFit="1" customWidth="1" collapsed="1"/>
    <col min="113" max="113" width="7.3828125" style="19" hidden="1" customWidth="1" outlineLevel="1"/>
    <col min="114" max="114" width="6.61328125" style="19" hidden="1" customWidth="1" outlineLevel="1"/>
    <col min="115" max="115" width="4.4609375" style="19" hidden="1" customWidth="1" outlineLevel="1"/>
    <col min="116" max="116" width="7.69140625" style="19" hidden="1" customWidth="1" outlineLevel="1"/>
    <col min="117" max="120" width="13.3828125" style="19" hidden="1" customWidth="1" outlineLevel="1"/>
    <col min="121" max="121" width="3" style="19" bestFit="1" customWidth="1" collapsed="1"/>
    <col min="122" max="122" width="7.3828125" style="19" hidden="1" customWidth="1" outlineLevel="1"/>
    <col min="123" max="123" width="6.61328125" style="19" hidden="1" customWidth="1" outlineLevel="1"/>
    <col min="124" max="124" width="4.4609375" style="19" hidden="1" customWidth="1" outlineLevel="1"/>
    <col min="125" max="125" width="7.69140625" style="19" hidden="1" customWidth="1" outlineLevel="1"/>
    <col min="126" max="129" width="13.3828125" style="19" hidden="1" customWidth="1" outlineLevel="1"/>
    <col min="130" max="130" width="3" style="19" bestFit="1" customWidth="1" collapsed="1"/>
    <col min="131" max="131" width="7.3828125" style="19" hidden="1" customWidth="1" outlineLevel="1"/>
    <col min="132" max="132" width="6.61328125" style="19" hidden="1" customWidth="1" outlineLevel="1"/>
    <col min="133" max="133" width="4.4609375" style="19" hidden="1" customWidth="1" outlineLevel="1"/>
    <col min="134" max="134" width="7.69140625" style="19" hidden="1" customWidth="1" outlineLevel="1"/>
    <col min="135" max="138" width="13.3828125" style="19" hidden="1" customWidth="1" outlineLevel="1"/>
    <col min="139" max="139" width="3" style="19" bestFit="1" customWidth="1" collapsed="1"/>
    <col min="140" max="140" width="4.4609375" style="19" hidden="1" customWidth="1" outlineLevel="1"/>
    <col min="141" max="141" width="6.61328125" style="19" hidden="1" customWidth="1" outlineLevel="1"/>
    <col min="142" max="145" width="13.3828125" style="19" hidden="1" customWidth="1" outlineLevel="1"/>
    <col min="146" max="146" width="3" style="19" bestFit="1" customWidth="1" collapsed="1"/>
    <col min="147" max="147" width="4.3828125" style="19" customWidth="1"/>
    <col min="148" max="148" width="7.3828125" style="19" customWidth="1"/>
    <col min="149" max="152" width="13.3828125" style="19" customWidth="1"/>
    <col min="153" max="153" width="6.69140625" style="19" customWidth="1"/>
    <col min="154" max="154" width="4.4609375" style="19" customWidth="1"/>
    <col min="155" max="155" width="7.69140625" style="19" customWidth="1"/>
    <col min="156" max="163" width="13.3828125" style="19" customWidth="1"/>
    <col min="164" max="165" width="13.3828125" style="19" hidden="1" customWidth="1" outlineLevel="1"/>
    <col min="166" max="166" width="3" style="19" bestFit="1" customWidth="1" collapsed="1"/>
    <col min="167" max="168" width="13.3828125" style="19" hidden="1" customWidth="1" outlineLevel="1"/>
    <col min="169" max="169" width="3" style="19" bestFit="1" customWidth="1" collapsed="1"/>
    <col min="170" max="171" width="13.3828125" style="19" customWidth="1" outlineLevel="1"/>
    <col min="172" max="172" width="3" style="19" bestFit="1" customWidth="1"/>
    <col min="173" max="174" width="13.3828125" style="19" hidden="1" customWidth="1" outlineLevel="1"/>
    <col min="175" max="175" width="3" style="19" bestFit="1" customWidth="1" collapsed="1"/>
    <col min="176" max="177" width="13.3828125" style="19" hidden="1" customWidth="1" outlineLevel="1"/>
    <col min="178" max="178" width="3" style="19" bestFit="1" customWidth="1" collapsed="1"/>
    <col min="179" max="180" width="13.3828125" style="19" hidden="1" customWidth="1" outlineLevel="1"/>
    <col min="181" max="181" width="3" style="19" bestFit="1" customWidth="1" collapsed="1"/>
    <col min="182" max="183" width="13.3828125" style="19" hidden="1" customWidth="1" outlineLevel="1"/>
    <col min="184" max="184" width="3" style="19" bestFit="1" customWidth="1" collapsed="1"/>
    <col min="185" max="186" width="13.3828125" style="19" hidden="1" customWidth="1" outlineLevel="1"/>
    <col min="187" max="187" width="3" style="19" bestFit="1" customWidth="1" collapsed="1"/>
    <col min="188" max="189" width="13.3828125" style="19" hidden="1" customWidth="1" outlineLevel="1"/>
    <col min="190" max="190" width="3" style="19" bestFit="1" customWidth="1" collapsed="1"/>
    <col min="191" max="192" width="13.3828125" style="19" hidden="1" customWidth="1" outlineLevel="1"/>
    <col min="193" max="193" width="3" style="19" bestFit="1" customWidth="1" collapsed="1"/>
    <col min="194" max="195" width="13.3828125" style="19" hidden="1" customWidth="1" outlineLevel="1"/>
    <col min="196" max="196" width="3" style="19" bestFit="1" customWidth="1" collapsed="1"/>
    <col min="197" max="198" width="13.3828125" style="19" hidden="1" customWidth="1" outlineLevel="1"/>
    <col min="199" max="199" width="3" style="19" bestFit="1" customWidth="1" collapsed="1"/>
    <col min="200" max="203" width="13.3828125" style="19" customWidth="1"/>
    <col min="204" max="204" width="13.4609375" style="19" bestFit="1" customWidth="1"/>
    <col min="205" max="205" width="13.4609375" style="19" customWidth="1"/>
    <col min="206" max="206" width="12.07421875" style="19" customWidth="1"/>
    <col min="207" max="209" width="17.07421875" style="282" customWidth="1"/>
    <col min="210" max="210" width="2.23046875" style="19" customWidth="1"/>
    <col min="211" max="212" width="7.69140625" style="19" customWidth="1"/>
    <col min="213" max="213" width="27.23046875" style="19" customWidth="1"/>
    <col min="214" max="214" width="2.921875" style="19" customWidth="1"/>
    <col min="215" max="16384" width="9" style="19"/>
  </cols>
  <sheetData>
    <row r="1" spans="1:213" ht="18" customHeight="1">
      <c r="C1" s="19"/>
      <c r="E1" s="19"/>
      <c r="I1" s="426" t="s">
        <v>377</v>
      </c>
      <c r="R1" s="30"/>
      <c r="S1" s="31"/>
      <c r="T1" s="31"/>
      <c r="U1" s="31"/>
      <c r="V1" s="32"/>
      <c r="AZ1" s="80"/>
      <c r="BA1" s="21"/>
      <c r="BI1" s="80"/>
      <c r="BJ1" s="21"/>
      <c r="BR1" s="80"/>
      <c r="BS1" s="21"/>
      <c r="CA1" s="80"/>
      <c r="CB1" s="21"/>
      <c r="CH1" s="21"/>
      <c r="CI1" s="21"/>
      <c r="CQ1" s="21"/>
      <c r="CR1" s="78"/>
      <c r="CS1" s="21"/>
      <c r="DB1" s="21"/>
      <c r="DC1" s="21"/>
      <c r="DK1" s="21"/>
      <c r="DL1" s="21"/>
      <c r="DT1" s="21"/>
      <c r="DU1" s="21"/>
      <c r="EC1" s="21"/>
      <c r="ED1" s="21"/>
      <c r="EJ1" s="21"/>
      <c r="EK1" s="21"/>
      <c r="EQ1" s="21"/>
      <c r="ER1" s="21"/>
      <c r="EX1" s="21"/>
      <c r="EY1" s="21"/>
    </row>
    <row r="2" spans="1:213" ht="18" customHeight="1">
      <c r="C2" s="19"/>
      <c r="E2" s="19"/>
      <c r="I2" s="774" t="s">
        <v>42</v>
      </c>
      <c r="J2" s="774"/>
      <c r="K2" s="774"/>
      <c r="L2" s="774"/>
      <c r="M2" s="774"/>
      <c r="N2" s="774"/>
      <c r="O2" s="774"/>
      <c r="P2" s="774"/>
      <c r="Q2" s="774"/>
      <c r="R2" s="33"/>
      <c r="T2" s="34"/>
      <c r="U2" s="35" t="s">
        <v>114</v>
      </c>
      <c r="V2" s="36"/>
      <c r="AZ2" s="80"/>
      <c r="BA2" s="21"/>
      <c r="BI2" s="80"/>
      <c r="BJ2" s="21"/>
      <c r="BR2" s="80"/>
      <c r="BS2" s="21"/>
      <c r="CA2" s="80"/>
      <c r="CB2" s="21"/>
      <c r="CH2" s="21"/>
      <c r="CI2" s="21"/>
      <c r="CQ2" s="21"/>
      <c r="CR2" s="78"/>
      <c r="CS2" s="21"/>
      <c r="DB2" s="21"/>
      <c r="DC2" s="21"/>
      <c r="DK2" s="21"/>
      <c r="DL2" s="21"/>
      <c r="DT2" s="21"/>
      <c r="DU2" s="21"/>
      <c r="EC2" s="21"/>
      <c r="ED2" s="21"/>
      <c r="EJ2" s="21"/>
      <c r="EK2" s="21"/>
      <c r="EQ2" s="21"/>
      <c r="ER2" s="21"/>
      <c r="EX2" s="21"/>
      <c r="EY2" s="21"/>
    </row>
    <row r="3" spans="1:213" ht="18" customHeight="1">
      <c r="I3" s="775" t="s">
        <v>52</v>
      </c>
      <c r="J3" s="775"/>
      <c r="K3" s="775"/>
      <c r="L3" s="775"/>
      <c r="M3" s="775"/>
      <c r="N3" s="775"/>
      <c r="O3" s="775"/>
      <c r="P3" s="775"/>
      <c r="Q3" s="775"/>
      <c r="R3" s="33"/>
      <c r="U3" s="37"/>
      <c r="V3" s="36"/>
      <c r="AZ3" s="80"/>
      <c r="BA3" s="21"/>
      <c r="BI3" s="80"/>
      <c r="BJ3" s="21"/>
      <c r="BR3" s="80"/>
      <c r="BS3" s="21"/>
      <c r="CA3" s="80"/>
      <c r="CB3" s="21"/>
      <c r="CH3" s="21"/>
      <c r="CI3" s="21"/>
      <c r="CQ3" s="21"/>
      <c r="CR3" s="78"/>
      <c r="CS3" s="21"/>
      <c r="DB3" s="21"/>
      <c r="DC3" s="21"/>
      <c r="DK3" s="21"/>
      <c r="DL3" s="21"/>
      <c r="DT3" s="21"/>
      <c r="DU3" s="21"/>
      <c r="EC3" s="21"/>
      <c r="ED3" s="21"/>
      <c r="EJ3" s="21"/>
      <c r="EK3" s="21"/>
      <c r="EQ3" s="21"/>
      <c r="ER3" s="21"/>
      <c r="EX3" s="21"/>
      <c r="EY3" s="21"/>
    </row>
    <row r="4" spans="1:213" ht="18" customHeight="1">
      <c r="I4" s="776" t="s">
        <v>449</v>
      </c>
      <c r="J4" s="776"/>
      <c r="R4" s="33"/>
      <c r="T4" s="38"/>
      <c r="U4" s="35" t="s">
        <v>115</v>
      </c>
      <c r="V4" s="36"/>
      <c r="AZ4" s="80"/>
      <c r="BA4" s="21"/>
      <c r="BI4" s="80"/>
      <c r="BJ4" s="21"/>
      <c r="BR4" s="80"/>
      <c r="BS4" s="21"/>
      <c r="CA4" s="80"/>
      <c r="CB4" s="21"/>
      <c r="CH4" s="21"/>
      <c r="CI4" s="21"/>
      <c r="CQ4" s="21"/>
      <c r="CR4" s="78"/>
      <c r="CS4" s="21"/>
      <c r="DB4" s="21"/>
      <c r="DC4" s="21"/>
      <c r="DK4" s="21"/>
      <c r="DL4" s="21"/>
      <c r="DT4" s="21"/>
      <c r="DU4" s="21"/>
      <c r="EC4" s="21"/>
      <c r="ED4" s="21"/>
      <c r="EJ4" s="21"/>
      <c r="EK4" s="21"/>
      <c r="EQ4" s="21"/>
      <c r="ER4" s="21"/>
      <c r="EX4" s="21"/>
      <c r="EY4" s="21"/>
    </row>
    <row r="5" spans="1:213" ht="18" customHeight="1" thickBot="1">
      <c r="C5" s="19"/>
      <c r="E5" s="19"/>
      <c r="I5" s="777"/>
      <c r="J5" s="777"/>
      <c r="R5" s="33"/>
      <c r="U5" s="37"/>
      <c r="V5" s="36"/>
    </row>
    <row r="6" spans="1:213" ht="18" customHeight="1">
      <c r="D6" s="20"/>
      <c r="I6" s="765" t="s">
        <v>254</v>
      </c>
      <c r="J6" s="766"/>
      <c r="K6" s="781" t="s">
        <v>44</v>
      </c>
      <c r="L6" s="781"/>
      <c r="M6" s="781"/>
      <c r="N6" s="781"/>
      <c r="O6" s="766"/>
      <c r="R6" s="33"/>
      <c r="T6" s="39"/>
      <c r="U6" s="35" t="s">
        <v>116</v>
      </c>
      <c r="V6" s="36"/>
    </row>
    <row r="7" spans="1:213" ht="18" customHeight="1" thickBot="1">
      <c r="A7" s="226"/>
      <c r="B7" s="226"/>
      <c r="C7" s="226"/>
      <c r="D7" s="226"/>
      <c r="E7" s="226"/>
      <c r="I7" s="767" t="s">
        <v>447</v>
      </c>
      <c r="J7" s="768"/>
      <c r="K7" s="779"/>
      <c r="L7" s="779"/>
      <c r="M7" s="779"/>
      <c r="N7" s="779"/>
      <c r="O7" s="780"/>
      <c r="R7" s="40"/>
      <c r="S7" s="285"/>
      <c r="T7" s="41"/>
      <c r="U7" s="41"/>
      <c r="V7" s="42"/>
    </row>
    <row r="8" spans="1:213" ht="18" customHeight="1" thickBot="1">
      <c r="AC8" s="469" t="str">
        <f>IF(V57&gt;0,"☑", " ")</f>
        <v xml:space="preserve"> </v>
      </c>
      <c r="AL8" s="469" t="str">
        <f>IF(AG57&gt;0,"☑", " ")</f>
        <v xml:space="preserve"> </v>
      </c>
      <c r="AW8" s="469" t="str">
        <f>IF(AP57&gt;0,"☑", " ")</f>
        <v xml:space="preserve"> </v>
      </c>
      <c r="BF8" s="469" t="str">
        <f>IF(BA57&gt;0,"☑", " ")</f>
        <v xml:space="preserve"> </v>
      </c>
      <c r="BO8" s="469" t="str">
        <f>IF(BJ57&gt;0,"☑", " ")</f>
        <v xml:space="preserve"> </v>
      </c>
      <c r="BX8" s="469" t="str">
        <f>IF(BS57&gt;0,"☑", " ")</f>
        <v xml:space="preserve"> </v>
      </c>
      <c r="CG8" s="469" t="str">
        <f>IF(CB57&gt;0,"☑", " ")</f>
        <v xml:space="preserve"> </v>
      </c>
      <c r="CN8" s="469" t="str">
        <f>IF(CI57&gt;0,"☑", " ")</f>
        <v xml:space="preserve"> </v>
      </c>
      <c r="CY8" s="469" t="str">
        <f>IF(CR57&gt;0,"☑", " ")</f>
        <v xml:space="preserve"> </v>
      </c>
      <c r="DH8" s="469" t="str">
        <f>IF(DC57&gt;0,"☑", " ")</f>
        <v xml:space="preserve"> </v>
      </c>
      <c r="DQ8" s="469" t="str">
        <f>IF(DL57&gt;0,"☑", " ")</f>
        <v xml:space="preserve"> </v>
      </c>
      <c r="DZ8" s="469" t="str">
        <f>IF(DU57&gt;0,"☑", " ")</f>
        <v xml:space="preserve"> </v>
      </c>
      <c r="EI8" s="469" t="str">
        <f>IF(ED57&gt;0,"☑", " ")</f>
        <v xml:space="preserve"> </v>
      </c>
      <c r="EP8" s="469" t="str">
        <f>IF(EK57&gt;0,"☑", " ")</f>
        <v xml:space="preserve"> </v>
      </c>
      <c r="FJ8" s="469" t="str">
        <f>IF(FH57&gt;0,"☑", " ")</f>
        <v xml:space="preserve"> </v>
      </c>
      <c r="FM8" s="469" t="str">
        <f>IF(FK57&gt;0,"☑", " ")</f>
        <v xml:space="preserve"> </v>
      </c>
      <c r="FP8" s="469" t="str">
        <f>IF(FN57&gt;0,"☑", " ")</f>
        <v xml:space="preserve"> </v>
      </c>
      <c r="FS8" s="469" t="str">
        <f>IF(FQ57&gt;0,"☑", " ")</f>
        <v xml:space="preserve"> </v>
      </c>
      <c r="FV8" s="469" t="str">
        <f>IF(FT57&gt;0,"☑", " ")</f>
        <v xml:space="preserve"> </v>
      </c>
      <c r="FY8" s="469" t="str">
        <f>IF(FW57&gt;0,"☑", " ")</f>
        <v xml:space="preserve"> </v>
      </c>
      <c r="GB8" s="469" t="str">
        <f>IF(FZ57&gt;0,"☑", " ")</f>
        <v xml:space="preserve"> </v>
      </c>
      <c r="GE8" s="469" t="str">
        <f>IF(GC57&gt;0,"☑", " ")</f>
        <v xml:space="preserve"> </v>
      </c>
      <c r="GH8" s="469" t="str">
        <f>IF(GF57&gt;0,"☑", " ")</f>
        <v xml:space="preserve"> </v>
      </c>
      <c r="GK8" s="469" t="str">
        <f>IF(GI57&gt;0,"☑", " ")</f>
        <v xml:space="preserve"> </v>
      </c>
      <c r="GN8" s="469" t="str">
        <f>IF(GL57&gt;0,"☑", " ")</f>
        <v xml:space="preserve"> </v>
      </c>
      <c r="GQ8" s="469" t="str">
        <f>IF(GO57&gt;0,"☑", " ")</f>
        <v xml:space="preserve"> </v>
      </c>
    </row>
    <row r="9" spans="1:213" s="68" customFormat="1" ht="18" customHeight="1">
      <c r="A9" s="728" t="s">
        <v>267</v>
      </c>
      <c r="B9" s="729"/>
      <c r="C9" s="735" t="s">
        <v>268</v>
      </c>
      <c r="D9" s="734" t="s">
        <v>269</v>
      </c>
      <c r="E9" s="305"/>
      <c r="F9" s="763" t="s">
        <v>270</v>
      </c>
      <c r="G9" s="753" t="s">
        <v>271</v>
      </c>
      <c r="H9" s="738" t="s">
        <v>374</v>
      </c>
      <c r="I9" s="741" t="s">
        <v>272</v>
      </c>
      <c r="J9" s="742"/>
      <c r="K9" s="741" t="s">
        <v>273</v>
      </c>
      <c r="L9" s="769"/>
      <c r="M9" s="769"/>
      <c r="N9" s="742"/>
      <c r="O9" s="306"/>
      <c r="P9" s="751"/>
      <c r="Q9" s="741" t="s">
        <v>274</v>
      </c>
      <c r="R9" s="746" t="s">
        <v>275</v>
      </c>
      <c r="S9" s="467"/>
      <c r="T9" s="307"/>
      <c r="U9" s="308"/>
      <c r="V9" s="468"/>
      <c r="W9" s="468"/>
      <c r="X9" s="307"/>
      <c r="Y9" s="307"/>
      <c r="Z9" s="307"/>
      <c r="AA9" s="307"/>
      <c r="AB9" s="307" t="s">
        <v>276</v>
      </c>
      <c r="AC9" s="307"/>
      <c r="AD9" s="307"/>
      <c r="AE9" s="307"/>
      <c r="AF9" s="131"/>
      <c r="AG9" s="468"/>
      <c r="AH9" s="307"/>
      <c r="AI9" s="307"/>
      <c r="AJ9" s="307"/>
      <c r="AK9" s="307"/>
      <c r="AL9" s="307"/>
      <c r="AM9" s="307"/>
      <c r="AN9" s="81"/>
      <c r="AO9" s="81"/>
      <c r="AP9" s="309"/>
      <c r="AQ9" s="309"/>
      <c r="AR9" s="81"/>
      <c r="AS9" s="81"/>
      <c r="AT9" s="81"/>
      <c r="AU9" s="81"/>
      <c r="AV9" s="81"/>
      <c r="AW9" s="81"/>
      <c r="AX9" s="81"/>
      <c r="AY9" s="81"/>
      <c r="AZ9" s="81"/>
      <c r="BA9" s="309"/>
      <c r="BB9" s="81"/>
      <c r="BC9" s="81"/>
      <c r="BD9" s="81"/>
      <c r="BE9" s="81"/>
      <c r="BF9" s="81"/>
      <c r="BG9" s="81"/>
      <c r="BH9" s="81"/>
      <c r="BI9" s="81"/>
      <c r="BJ9" s="309"/>
      <c r="BK9" s="81"/>
      <c r="BL9" s="81"/>
      <c r="BM9" s="81"/>
      <c r="BN9" s="81"/>
      <c r="BO9" s="81"/>
      <c r="BP9" s="81"/>
      <c r="BQ9" s="81"/>
      <c r="BR9" s="81"/>
      <c r="BS9" s="309"/>
      <c r="BT9" s="81"/>
      <c r="BU9" s="81"/>
      <c r="BV9" s="81"/>
      <c r="BW9" s="81"/>
      <c r="BX9" s="81"/>
      <c r="BY9" s="81"/>
      <c r="BZ9" s="81"/>
      <c r="CA9" s="81"/>
      <c r="CB9" s="309"/>
      <c r="CC9" s="81"/>
      <c r="CD9" s="81"/>
      <c r="CE9" s="81"/>
      <c r="CF9" s="81"/>
      <c r="CG9" s="81"/>
      <c r="CH9" s="81"/>
      <c r="CI9" s="309"/>
      <c r="CJ9" s="81"/>
      <c r="CK9" s="81"/>
      <c r="CL9" s="81"/>
      <c r="CM9" s="81"/>
      <c r="CN9" s="81"/>
      <c r="CO9" s="81"/>
      <c r="CP9" s="81"/>
      <c r="CQ9" s="81"/>
      <c r="CR9" s="309"/>
      <c r="CS9" s="309"/>
      <c r="CT9" s="81"/>
      <c r="CU9" s="310"/>
      <c r="CV9" s="81"/>
      <c r="CW9" s="81"/>
      <c r="CX9" s="81"/>
      <c r="CY9" s="81"/>
      <c r="CZ9" s="81"/>
      <c r="DA9" s="81"/>
      <c r="DB9" s="81"/>
      <c r="DC9" s="309"/>
      <c r="DD9" s="81"/>
      <c r="DE9" s="81"/>
      <c r="DF9" s="81"/>
      <c r="DG9" s="81"/>
      <c r="DH9" s="81"/>
      <c r="DI9" s="81"/>
      <c r="DJ9" s="81"/>
      <c r="DK9" s="81"/>
      <c r="DL9" s="309"/>
      <c r="DM9" s="81"/>
      <c r="DN9" s="81"/>
      <c r="DO9" s="81"/>
      <c r="DP9" s="81"/>
      <c r="DQ9" s="81"/>
      <c r="DR9" s="81"/>
      <c r="DS9" s="81"/>
      <c r="DT9" s="81"/>
      <c r="DU9" s="309"/>
      <c r="DV9" s="81"/>
      <c r="DW9" s="81"/>
      <c r="DX9" s="81"/>
      <c r="DY9" s="81"/>
      <c r="DZ9" s="81"/>
      <c r="EA9" s="81"/>
      <c r="EB9" s="81"/>
      <c r="EC9" s="81"/>
      <c r="ED9" s="309"/>
      <c r="EE9" s="81"/>
      <c r="EF9" s="81"/>
      <c r="EG9" s="81"/>
      <c r="EH9" s="81"/>
      <c r="EI9" s="81"/>
      <c r="EJ9" s="81"/>
      <c r="EK9" s="309"/>
      <c r="EL9" s="81"/>
      <c r="EM9" s="81"/>
      <c r="EN9" s="81"/>
      <c r="EO9" s="81"/>
      <c r="EP9" s="307"/>
      <c r="EQ9" s="724" t="s">
        <v>277</v>
      </c>
      <c r="ER9" s="725"/>
      <c r="ES9" s="725"/>
      <c r="ET9" s="725"/>
      <c r="EU9" s="725"/>
      <c r="EV9" s="725"/>
      <c r="EW9" s="724" t="s">
        <v>278</v>
      </c>
      <c r="EX9" s="725"/>
      <c r="EY9" s="725"/>
      <c r="EZ9" s="725"/>
      <c r="FA9" s="725"/>
      <c r="FB9" s="725"/>
      <c r="FC9" s="786"/>
      <c r="FD9" s="785" t="s">
        <v>279</v>
      </c>
      <c r="FE9" s="725"/>
      <c r="FF9" s="725"/>
      <c r="FG9" s="786"/>
      <c r="FH9" s="785" t="s">
        <v>280</v>
      </c>
      <c r="FI9" s="790"/>
      <c r="FJ9" s="790"/>
      <c r="FK9" s="790"/>
      <c r="FL9" s="790"/>
      <c r="FM9" s="790"/>
      <c r="FN9" s="790"/>
      <c r="FO9" s="790"/>
      <c r="FP9" s="790"/>
      <c r="FQ9" s="790"/>
      <c r="FR9" s="790"/>
      <c r="FS9" s="790"/>
      <c r="FT9" s="790"/>
      <c r="FU9" s="790"/>
      <c r="FV9" s="790"/>
      <c r="FW9" s="790"/>
      <c r="FX9" s="790"/>
      <c r="FY9" s="790"/>
      <c r="FZ9" s="790"/>
      <c r="GA9" s="790"/>
      <c r="GB9" s="790"/>
      <c r="GC9" s="790"/>
      <c r="GD9" s="790"/>
      <c r="GE9" s="790"/>
      <c r="GF9" s="790"/>
      <c r="GG9" s="790"/>
      <c r="GH9" s="790"/>
      <c r="GI9" s="790"/>
      <c r="GJ9" s="790"/>
      <c r="GK9" s="790"/>
      <c r="GL9" s="790"/>
      <c r="GM9" s="790"/>
      <c r="GN9" s="790"/>
      <c r="GO9" s="790"/>
      <c r="GP9" s="790"/>
      <c r="GQ9" s="790"/>
      <c r="GR9" s="790"/>
      <c r="GS9" s="790"/>
      <c r="GT9" s="790"/>
      <c r="GU9" s="791"/>
      <c r="GV9" s="785" t="s">
        <v>281</v>
      </c>
      <c r="GW9" s="799"/>
      <c r="GX9" s="586"/>
      <c r="GY9" s="283"/>
      <c r="GZ9" s="283"/>
      <c r="HA9" s="283"/>
    </row>
    <row r="10" spans="1:213" s="68" customFormat="1" ht="18" customHeight="1">
      <c r="A10" s="730"/>
      <c r="B10" s="731"/>
      <c r="C10" s="736"/>
      <c r="D10" s="709"/>
      <c r="E10" s="311"/>
      <c r="F10" s="764"/>
      <c r="G10" s="722"/>
      <c r="H10" s="739"/>
      <c r="I10" s="708" t="s">
        <v>282</v>
      </c>
      <c r="J10" s="778" t="s">
        <v>283</v>
      </c>
      <c r="K10" s="704" t="s">
        <v>282</v>
      </c>
      <c r="L10" s="755"/>
      <c r="M10" s="722" t="s">
        <v>284</v>
      </c>
      <c r="N10" s="772" t="s">
        <v>283</v>
      </c>
      <c r="O10" s="312"/>
      <c r="P10" s="752"/>
      <c r="Q10" s="761"/>
      <c r="R10" s="747"/>
      <c r="S10" s="723" t="s">
        <v>285</v>
      </c>
      <c r="T10" s="706"/>
      <c r="U10" s="706"/>
      <c r="V10" s="706"/>
      <c r="W10" s="706"/>
      <c r="X10" s="706"/>
      <c r="Y10" s="706"/>
      <c r="Z10" s="706"/>
      <c r="AA10" s="706"/>
      <c r="AB10" s="706"/>
      <c r="AC10" s="706"/>
      <c r="AD10" s="706"/>
      <c r="AE10" s="706"/>
      <c r="AF10" s="706"/>
      <c r="AG10" s="706"/>
      <c r="AH10" s="706"/>
      <c r="AI10" s="706"/>
      <c r="AJ10" s="706"/>
      <c r="AK10" s="706"/>
      <c r="AL10" s="760"/>
      <c r="AM10" s="704" t="s">
        <v>286</v>
      </c>
      <c r="AN10" s="688"/>
      <c r="AO10" s="688"/>
      <c r="AP10" s="688"/>
      <c r="AQ10" s="688"/>
      <c r="AR10" s="688"/>
      <c r="AS10" s="688"/>
      <c r="AT10" s="688"/>
      <c r="AU10" s="688"/>
      <c r="AV10" s="688"/>
      <c r="AW10" s="352"/>
      <c r="AX10" s="67"/>
      <c r="BH10" s="82"/>
      <c r="BI10" s="82"/>
      <c r="BJ10" s="82"/>
      <c r="BK10" s="82"/>
      <c r="BL10" s="82" t="s">
        <v>287</v>
      </c>
      <c r="BM10" s="82"/>
      <c r="BN10" s="82"/>
      <c r="BO10" s="82"/>
      <c r="BP10" s="82"/>
      <c r="BQ10" s="82"/>
      <c r="BR10" s="82"/>
      <c r="BS10" s="82"/>
      <c r="BT10" s="82"/>
      <c r="BU10" s="82"/>
      <c r="BV10" s="82"/>
      <c r="BW10" s="82"/>
      <c r="BX10" s="82"/>
      <c r="BY10" s="82"/>
      <c r="BZ10" s="82"/>
      <c r="CA10" s="82"/>
      <c r="CB10" s="82"/>
      <c r="CC10" s="82"/>
      <c r="CD10" s="82"/>
      <c r="CE10" s="82"/>
      <c r="CF10" s="313"/>
      <c r="CG10" s="353"/>
      <c r="CH10" s="704" t="s">
        <v>288</v>
      </c>
      <c r="CI10" s="688"/>
      <c r="CJ10" s="688"/>
      <c r="CK10" s="688"/>
      <c r="CL10" s="688"/>
      <c r="CM10" s="688"/>
      <c r="CN10" s="352"/>
      <c r="CO10" s="704" t="s">
        <v>289</v>
      </c>
      <c r="CP10" s="688"/>
      <c r="CQ10" s="688"/>
      <c r="CR10" s="688"/>
      <c r="CS10" s="688"/>
      <c r="CT10" s="688"/>
      <c r="CU10" s="688"/>
      <c r="CV10" s="688"/>
      <c r="CW10" s="688"/>
      <c r="CX10" s="688"/>
      <c r="CY10" s="352"/>
      <c r="CZ10" s="704" t="s">
        <v>290</v>
      </c>
      <c r="DA10" s="688"/>
      <c r="DB10" s="688"/>
      <c r="DC10" s="688"/>
      <c r="DD10" s="688"/>
      <c r="DE10" s="688"/>
      <c r="DF10" s="688"/>
      <c r="DG10" s="688"/>
      <c r="DH10" s="352"/>
      <c r="DI10" s="314"/>
      <c r="DJ10" s="82"/>
      <c r="DK10" s="82"/>
      <c r="DL10" s="82"/>
      <c r="DM10" s="82"/>
      <c r="DN10" s="82"/>
      <c r="DO10" s="82"/>
      <c r="DP10" s="82" t="s">
        <v>291</v>
      </c>
      <c r="DQ10" s="82"/>
      <c r="DR10" s="82"/>
      <c r="DS10" s="82"/>
      <c r="DT10" s="82"/>
      <c r="DU10" s="82"/>
      <c r="DV10" s="82"/>
      <c r="DW10" s="82"/>
      <c r="DX10" s="82"/>
      <c r="DY10" s="82"/>
      <c r="DZ10" s="82"/>
      <c r="EA10" s="82"/>
      <c r="EB10" s="82"/>
      <c r="EC10" s="82"/>
      <c r="ED10" s="82"/>
      <c r="EE10" s="82"/>
      <c r="EF10" s="82"/>
      <c r="EG10" s="82"/>
      <c r="EH10" s="82"/>
      <c r="EJ10" s="704" t="s">
        <v>292</v>
      </c>
      <c r="EK10" s="688"/>
      <c r="EL10" s="688"/>
      <c r="EM10" s="688"/>
      <c r="EN10" s="688"/>
      <c r="EO10" s="688"/>
      <c r="EP10" s="352"/>
      <c r="EQ10" s="726"/>
      <c r="ER10" s="727"/>
      <c r="ES10" s="727"/>
      <c r="ET10" s="727"/>
      <c r="EU10" s="727"/>
      <c r="EV10" s="727"/>
      <c r="EW10" s="726"/>
      <c r="EX10" s="727"/>
      <c r="EY10" s="727"/>
      <c r="EZ10" s="727"/>
      <c r="FA10" s="727"/>
      <c r="FB10" s="727"/>
      <c r="FC10" s="787"/>
      <c r="FD10" s="726"/>
      <c r="FE10" s="727"/>
      <c r="FF10" s="727"/>
      <c r="FG10" s="787"/>
      <c r="FH10" s="761" t="s">
        <v>293</v>
      </c>
      <c r="FI10" s="771"/>
      <c r="FJ10" s="771"/>
      <c r="FK10" s="771"/>
      <c r="FL10" s="771"/>
      <c r="FM10" s="771"/>
      <c r="FN10" s="771"/>
      <c r="FO10" s="771"/>
      <c r="FP10" s="771"/>
      <c r="FQ10" s="771"/>
      <c r="FR10" s="771"/>
      <c r="FS10" s="771"/>
      <c r="FT10" s="771"/>
      <c r="FU10" s="771"/>
      <c r="FV10" s="771"/>
      <c r="FW10" s="771"/>
      <c r="FX10" s="771"/>
      <c r="FY10" s="771"/>
      <c r="FZ10" s="771"/>
      <c r="GA10" s="771"/>
      <c r="GB10" s="771"/>
      <c r="GC10" s="771"/>
      <c r="GD10" s="771"/>
      <c r="GE10" s="771"/>
      <c r="GF10" s="771"/>
      <c r="GG10" s="771"/>
      <c r="GH10" s="771"/>
      <c r="GI10" s="771"/>
      <c r="GJ10" s="771"/>
      <c r="GK10" s="771"/>
      <c r="GL10" s="771"/>
      <c r="GM10" s="771"/>
      <c r="GN10" s="771"/>
      <c r="GO10" s="771"/>
      <c r="GP10" s="771"/>
      <c r="GQ10" s="771"/>
      <c r="GR10" s="771"/>
      <c r="GS10" s="792"/>
      <c r="GT10" s="793" t="s">
        <v>294</v>
      </c>
      <c r="GU10" s="794"/>
      <c r="GV10" s="690"/>
      <c r="GW10" s="800"/>
      <c r="GX10" s="586"/>
      <c r="GY10" s="283"/>
      <c r="GZ10" s="283"/>
      <c r="HA10" s="283"/>
    </row>
    <row r="11" spans="1:213" s="68" customFormat="1" ht="18" customHeight="1">
      <c r="A11" s="730"/>
      <c r="B11" s="731"/>
      <c r="C11" s="736"/>
      <c r="D11" s="709"/>
      <c r="E11" s="311"/>
      <c r="F11" s="764"/>
      <c r="G11" s="722"/>
      <c r="H11" s="739"/>
      <c r="I11" s="709"/>
      <c r="J11" s="772"/>
      <c r="K11" s="756"/>
      <c r="L11" s="757"/>
      <c r="M11" s="722"/>
      <c r="N11" s="772"/>
      <c r="O11" s="312" t="s">
        <v>295</v>
      </c>
      <c r="P11" s="743" t="s">
        <v>296</v>
      </c>
      <c r="Q11" s="761"/>
      <c r="R11" s="747" t="s">
        <v>297</v>
      </c>
      <c r="S11" s="704" t="s">
        <v>298</v>
      </c>
      <c r="T11" s="688"/>
      <c r="U11" s="688"/>
      <c r="V11" s="688"/>
      <c r="W11" s="688"/>
      <c r="X11" s="688"/>
      <c r="Y11" s="688"/>
      <c r="Z11" s="688"/>
      <c r="AA11" s="688"/>
      <c r="AB11" s="688"/>
      <c r="AC11" s="701" t="s">
        <v>342</v>
      </c>
      <c r="AD11" s="723" t="s">
        <v>299</v>
      </c>
      <c r="AE11" s="706"/>
      <c r="AF11" s="706"/>
      <c r="AG11" s="706"/>
      <c r="AH11" s="706"/>
      <c r="AI11" s="706"/>
      <c r="AJ11" s="706"/>
      <c r="AK11" s="706"/>
      <c r="AL11" s="701" t="s">
        <v>343</v>
      </c>
      <c r="AM11" s="692"/>
      <c r="AN11" s="693"/>
      <c r="AO11" s="693"/>
      <c r="AP11" s="693"/>
      <c r="AQ11" s="693"/>
      <c r="AR11" s="693"/>
      <c r="AS11" s="693"/>
      <c r="AT11" s="693"/>
      <c r="AU11" s="693"/>
      <c r="AV11" s="693"/>
      <c r="AW11" s="701" t="s">
        <v>344</v>
      </c>
      <c r="AX11" s="723" t="s">
        <v>300</v>
      </c>
      <c r="AY11" s="706"/>
      <c r="AZ11" s="706"/>
      <c r="BA11" s="706"/>
      <c r="BB11" s="706"/>
      <c r="BC11" s="706"/>
      <c r="BD11" s="706"/>
      <c r="BE11" s="706"/>
      <c r="BF11" s="701" t="s">
        <v>345</v>
      </c>
      <c r="BG11" s="723" t="s">
        <v>301</v>
      </c>
      <c r="BH11" s="706"/>
      <c r="BI11" s="706"/>
      <c r="BJ11" s="706"/>
      <c r="BK11" s="706"/>
      <c r="BL11" s="706"/>
      <c r="BM11" s="706"/>
      <c r="BN11" s="706"/>
      <c r="BO11" s="701" t="s">
        <v>346</v>
      </c>
      <c r="BP11" s="723" t="s">
        <v>302</v>
      </c>
      <c r="BQ11" s="706"/>
      <c r="BR11" s="706"/>
      <c r="BS11" s="706"/>
      <c r="BT11" s="706"/>
      <c r="BU11" s="706"/>
      <c r="BV11" s="706"/>
      <c r="BW11" s="706"/>
      <c r="BX11" s="701" t="s">
        <v>366</v>
      </c>
      <c r="BY11" s="723" t="s">
        <v>303</v>
      </c>
      <c r="BZ11" s="706"/>
      <c r="CA11" s="706"/>
      <c r="CB11" s="706"/>
      <c r="CC11" s="706"/>
      <c r="CD11" s="706"/>
      <c r="CE11" s="706"/>
      <c r="CF11" s="706"/>
      <c r="CG11" s="701" t="s">
        <v>347</v>
      </c>
      <c r="CH11" s="692"/>
      <c r="CI11" s="693"/>
      <c r="CJ11" s="693"/>
      <c r="CK11" s="693"/>
      <c r="CL11" s="693"/>
      <c r="CM11" s="693"/>
      <c r="CN11" s="701" t="s">
        <v>348</v>
      </c>
      <c r="CO11" s="692"/>
      <c r="CP11" s="693"/>
      <c r="CQ11" s="693"/>
      <c r="CR11" s="693"/>
      <c r="CS11" s="693"/>
      <c r="CT11" s="693"/>
      <c r="CU11" s="693"/>
      <c r="CV11" s="693"/>
      <c r="CW11" s="693"/>
      <c r="CX11" s="693"/>
      <c r="CY11" s="701" t="s">
        <v>349</v>
      </c>
      <c r="CZ11" s="692"/>
      <c r="DA11" s="693"/>
      <c r="DB11" s="693"/>
      <c r="DC11" s="693"/>
      <c r="DD11" s="693"/>
      <c r="DE11" s="693"/>
      <c r="DF11" s="693"/>
      <c r="DG11" s="693"/>
      <c r="DH11" s="701" t="s">
        <v>350</v>
      </c>
      <c r="DI11" s="692" t="s">
        <v>304</v>
      </c>
      <c r="DJ11" s="693"/>
      <c r="DK11" s="693"/>
      <c r="DL11" s="693"/>
      <c r="DM11" s="693"/>
      <c r="DN11" s="693"/>
      <c r="DO11" s="693"/>
      <c r="DP11" s="693"/>
      <c r="DQ11" s="701" t="s">
        <v>351</v>
      </c>
      <c r="DR11" s="723" t="s">
        <v>305</v>
      </c>
      <c r="DS11" s="706"/>
      <c r="DT11" s="706"/>
      <c r="DU11" s="706"/>
      <c r="DV11" s="706"/>
      <c r="DW11" s="706"/>
      <c r="DX11" s="706"/>
      <c r="DY11" s="706"/>
      <c r="DZ11" s="701" t="s">
        <v>352</v>
      </c>
      <c r="EA11" s="723" t="s">
        <v>306</v>
      </c>
      <c r="EB11" s="706"/>
      <c r="EC11" s="706"/>
      <c r="ED11" s="706"/>
      <c r="EE11" s="706"/>
      <c r="EF11" s="706"/>
      <c r="EG11" s="706"/>
      <c r="EH11" s="706"/>
      <c r="EI11" s="701" t="s">
        <v>353</v>
      </c>
      <c r="EJ11" s="692"/>
      <c r="EK11" s="693"/>
      <c r="EL11" s="693"/>
      <c r="EM11" s="693"/>
      <c r="EN11" s="693"/>
      <c r="EO11" s="693"/>
      <c r="EP11" s="701" t="s">
        <v>354</v>
      </c>
      <c r="EQ11" s="692"/>
      <c r="ER11" s="693"/>
      <c r="ES11" s="693"/>
      <c r="ET11" s="693"/>
      <c r="EU11" s="693"/>
      <c r="EV11" s="693"/>
      <c r="EW11" s="692"/>
      <c r="EX11" s="693"/>
      <c r="EY11" s="693"/>
      <c r="EZ11" s="693"/>
      <c r="FA11" s="693"/>
      <c r="FB11" s="693"/>
      <c r="FC11" s="788"/>
      <c r="FD11" s="692"/>
      <c r="FE11" s="693"/>
      <c r="FF11" s="693"/>
      <c r="FG11" s="788"/>
      <c r="FH11" s="689" t="s">
        <v>307</v>
      </c>
      <c r="FI11" s="719"/>
      <c r="FJ11" s="701" t="s">
        <v>355</v>
      </c>
      <c r="FK11" s="689" t="s">
        <v>308</v>
      </c>
      <c r="FL11" s="714"/>
      <c r="FM11" s="701" t="s">
        <v>356</v>
      </c>
      <c r="FN11" s="719" t="s">
        <v>309</v>
      </c>
      <c r="FO11" s="714"/>
      <c r="FP11" s="701" t="s">
        <v>357</v>
      </c>
      <c r="FQ11" s="689" t="s">
        <v>310</v>
      </c>
      <c r="FR11" s="714"/>
      <c r="FS11" s="701" t="s">
        <v>358</v>
      </c>
      <c r="FT11" s="719" t="s">
        <v>311</v>
      </c>
      <c r="FU11" s="714"/>
      <c r="FV11" s="701" t="s">
        <v>359</v>
      </c>
      <c r="FW11" s="689" t="s">
        <v>312</v>
      </c>
      <c r="FX11" s="714"/>
      <c r="FY11" s="701" t="s">
        <v>360</v>
      </c>
      <c r="FZ11" s="719" t="s">
        <v>313</v>
      </c>
      <c r="GA11" s="714"/>
      <c r="GB11" s="701" t="s">
        <v>360</v>
      </c>
      <c r="GC11" s="689" t="s">
        <v>314</v>
      </c>
      <c r="GD11" s="714"/>
      <c r="GE11" s="701" t="s">
        <v>361</v>
      </c>
      <c r="GF11" s="719" t="s">
        <v>315</v>
      </c>
      <c r="GG11" s="714"/>
      <c r="GH11" s="701" t="s">
        <v>362</v>
      </c>
      <c r="GI11" s="689" t="s">
        <v>316</v>
      </c>
      <c r="GJ11" s="714"/>
      <c r="GK11" s="701" t="s">
        <v>363</v>
      </c>
      <c r="GL11" s="719" t="s">
        <v>317</v>
      </c>
      <c r="GM11" s="714"/>
      <c r="GN11" s="701" t="s">
        <v>364</v>
      </c>
      <c r="GO11" s="689" t="s">
        <v>318</v>
      </c>
      <c r="GP11" s="714"/>
      <c r="GQ11" s="701" t="s">
        <v>365</v>
      </c>
      <c r="GR11" s="689" t="s">
        <v>319</v>
      </c>
      <c r="GS11" s="714"/>
      <c r="GT11" s="795"/>
      <c r="GU11" s="796"/>
      <c r="GV11" s="690"/>
      <c r="GW11" s="800"/>
      <c r="GX11" s="586"/>
      <c r="GY11" s="283"/>
      <c r="GZ11" s="283"/>
      <c r="HA11" s="283"/>
    </row>
    <row r="12" spans="1:213" s="68" customFormat="1" ht="18" customHeight="1" thickBot="1">
      <c r="A12" s="730"/>
      <c r="B12" s="731"/>
      <c r="C12" s="736"/>
      <c r="D12" s="709"/>
      <c r="E12" s="311"/>
      <c r="F12" s="764"/>
      <c r="G12" s="722"/>
      <c r="H12" s="739"/>
      <c r="I12" s="709"/>
      <c r="J12" s="772"/>
      <c r="K12" s="756"/>
      <c r="L12" s="757"/>
      <c r="M12" s="722"/>
      <c r="N12" s="772"/>
      <c r="O12" s="312"/>
      <c r="P12" s="744"/>
      <c r="Q12" s="761"/>
      <c r="R12" s="747"/>
      <c r="S12" s="708" t="s">
        <v>320</v>
      </c>
      <c r="T12" s="749" t="s">
        <v>321</v>
      </c>
      <c r="U12" s="694" t="s">
        <v>322</v>
      </c>
      <c r="V12" s="694" t="s">
        <v>135</v>
      </c>
      <c r="W12" s="770" t="s">
        <v>323</v>
      </c>
      <c r="X12" s="771"/>
      <c r="Y12" s="771"/>
      <c r="Z12" s="705" t="s">
        <v>324</v>
      </c>
      <c r="AA12" s="706"/>
      <c r="AB12" s="706"/>
      <c r="AC12" s="702"/>
      <c r="AD12" s="708" t="s">
        <v>320</v>
      </c>
      <c r="AE12" s="697" t="s">
        <v>321</v>
      </c>
      <c r="AF12" s="694" t="s">
        <v>322</v>
      </c>
      <c r="AG12" s="699" t="s">
        <v>135</v>
      </c>
      <c r="AH12" s="315" t="s">
        <v>325</v>
      </c>
      <c r="AI12" s="705" t="s">
        <v>324</v>
      </c>
      <c r="AJ12" s="706"/>
      <c r="AK12" s="706"/>
      <c r="AL12" s="702"/>
      <c r="AM12" s="689" t="s">
        <v>320</v>
      </c>
      <c r="AN12" s="697" t="s">
        <v>321</v>
      </c>
      <c r="AO12" s="694" t="s">
        <v>322</v>
      </c>
      <c r="AP12" s="699" t="s">
        <v>135</v>
      </c>
      <c r="AQ12" s="705" t="s">
        <v>323</v>
      </c>
      <c r="AR12" s="706"/>
      <c r="AS12" s="707"/>
      <c r="AT12" s="687" t="s">
        <v>324</v>
      </c>
      <c r="AU12" s="688"/>
      <c r="AV12" s="688"/>
      <c r="AW12" s="702"/>
      <c r="AX12" s="708" t="s">
        <v>326</v>
      </c>
      <c r="AY12" s="697" t="s">
        <v>321</v>
      </c>
      <c r="AZ12" s="694" t="s">
        <v>322</v>
      </c>
      <c r="BA12" s="699" t="s">
        <v>135</v>
      </c>
      <c r="BB12" s="315" t="s">
        <v>325</v>
      </c>
      <c r="BC12" s="687" t="s">
        <v>324</v>
      </c>
      <c r="BD12" s="688"/>
      <c r="BE12" s="688"/>
      <c r="BF12" s="702"/>
      <c r="BG12" s="689" t="s">
        <v>326</v>
      </c>
      <c r="BH12" s="697" t="s">
        <v>321</v>
      </c>
      <c r="BI12" s="694" t="s">
        <v>322</v>
      </c>
      <c r="BJ12" s="699" t="s">
        <v>135</v>
      </c>
      <c r="BK12" s="315" t="s">
        <v>325</v>
      </c>
      <c r="BL12" s="687" t="s">
        <v>324</v>
      </c>
      <c r="BM12" s="688"/>
      <c r="BN12" s="688"/>
      <c r="BO12" s="702"/>
      <c r="BP12" s="708" t="s">
        <v>326</v>
      </c>
      <c r="BQ12" s="697" t="s">
        <v>321</v>
      </c>
      <c r="BR12" s="694" t="s">
        <v>322</v>
      </c>
      <c r="BS12" s="699" t="s">
        <v>135</v>
      </c>
      <c r="BT12" s="315" t="s">
        <v>325</v>
      </c>
      <c r="BU12" s="687" t="s">
        <v>324</v>
      </c>
      <c r="BV12" s="688"/>
      <c r="BW12" s="688"/>
      <c r="BX12" s="702"/>
      <c r="BY12" s="689" t="s">
        <v>326</v>
      </c>
      <c r="BZ12" s="697" t="s">
        <v>321</v>
      </c>
      <c r="CA12" s="694" t="s">
        <v>322</v>
      </c>
      <c r="CB12" s="699" t="s">
        <v>135</v>
      </c>
      <c r="CC12" s="315" t="s">
        <v>325</v>
      </c>
      <c r="CD12" s="687" t="s">
        <v>324</v>
      </c>
      <c r="CE12" s="688"/>
      <c r="CF12" s="688"/>
      <c r="CG12" s="702"/>
      <c r="CH12" s="711" t="s">
        <v>322</v>
      </c>
      <c r="CI12" s="699" t="s">
        <v>135</v>
      </c>
      <c r="CJ12" s="316" t="s">
        <v>323</v>
      </c>
      <c r="CK12" s="687" t="s">
        <v>324</v>
      </c>
      <c r="CL12" s="688"/>
      <c r="CM12" s="688"/>
      <c r="CN12" s="702"/>
      <c r="CO12" s="689" t="s">
        <v>326</v>
      </c>
      <c r="CP12" s="697" t="s">
        <v>321</v>
      </c>
      <c r="CQ12" s="694" t="s">
        <v>322</v>
      </c>
      <c r="CR12" s="699" t="s">
        <v>135</v>
      </c>
      <c r="CS12" s="705" t="s">
        <v>323</v>
      </c>
      <c r="CT12" s="706"/>
      <c r="CU12" s="707"/>
      <c r="CV12" s="687" t="s">
        <v>324</v>
      </c>
      <c r="CW12" s="688"/>
      <c r="CX12" s="688"/>
      <c r="CY12" s="702"/>
      <c r="CZ12" s="689" t="s">
        <v>326</v>
      </c>
      <c r="DA12" s="697" t="s">
        <v>321</v>
      </c>
      <c r="DB12" s="694" t="s">
        <v>322</v>
      </c>
      <c r="DC12" s="699" t="s">
        <v>135</v>
      </c>
      <c r="DD12" s="315" t="s">
        <v>325</v>
      </c>
      <c r="DE12" s="687" t="s">
        <v>324</v>
      </c>
      <c r="DF12" s="688"/>
      <c r="DG12" s="688"/>
      <c r="DH12" s="702"/>
      <c r="DI12" s="689" t="s">
        <v>326</v>
      </c>
      <c r="DJ12" s="697" t="s">
        <v>321</v>
      </c>
      <c r="DK12" s="694" t="s">
        <v>322</v>
      </c>
      <c r="DL12" s="699" t="s">
        <v>135</v>
      </c>
      <c r="DM12" s="315" t="s">
        <v>325</v>
      </c>
      <c r="DN12" s="687" t="s">
        <v>324</v>
      </c>
      <c r="DO12" s="688"/>
      <c r="DP12" s="688"/>
      <c r="DQ12" s="702"/>
      <c r="DR12" s="689" t="s">
        <v>326</v>
      </c>
      <c r="DS12" s="697" t="s">
        <v>321</v>
      </c>
      <c r="DT12" s="694" t="s">
        <v>322</v>
      </c>
      <c r="DU12" s="699" t="s">
        <v>135</v>
      </c>
      <c r="DV12" s="315" t="s">
        <v>325</v>
      </c>
      <c r="DW12" s="687" t="s">
        <v>324</v>
      </c>
      <c r="DX12" s="688"/>
      <c r="DY12" s="688"/>
      <c r="DZ12" s="702"/>
      <c r="EA12" s="689" t="s">
        <v>326</v>
      </c>
      <c r="EB12" s="697" t="s">
        <v>321</v>
      </c>
      <c r="EC12" s="694" t="s">
        <v>322</v>
      </c>
      <c r="ED12" s="699" t="s">
        <v>135</v>
      </c>
      <c r="EE12" s="315" t="s">
        <v>325</v>
      </c>
      <c r="EF12" s="687" t="s">
        <v>324</v>
      </c>
      <c r="EG12" s="688"/>
      <c r="EH12" s="688"/>
      <c r="EI12" s="702"/>
      <c r="EJ12" s="711" t="s">
        <v>322</v>
      </c>
      <c r="EK12" s="699" t="s">
        <v>135</v>
      </c>
      <c r="EL12" s="721" t="s">
        <v>323</v>
      </c>
      <c r="EM12" s="687" t="s">
        <v>324</v>
      </c>
      <c r="EN12" s="688"/>
      <c r="EO12" s="688"/>
      <c r="EP12" s="702"/>
      <c r="EQ12" s="711" t="s">
        <v>322</v>
      </c>
      <c r="ER12" s="699" t="s">
        <v>135</v>
      </c>
      <c r="ES12" s="721" t="s">
        <v>323</v>
      </c>
      <c r="ET12" s="687" t="s">
        <v>324</v>
      </c>
      <c r="EU12" s="688"/>
      <c r="EV12" s="688"/>
      <c r="EW12" s="717" t="s">
        <v>321</v>
      </c>
      <c r="EX12" s="694" t="s">
        <v>322</v>
      </c>
      <c r="EY12" s="699" t="s">
        <v>135</v>
      </c>
      <c r="EZ12" s="721" t="s">
        <v>323</v>
      </c>
      <c r="FA12" s="687" t="s">
        <v>324</v>
      </c>
      <c r="FB12" s="688"/>
      <c r="FC12" s="789"/>
      <c r="FD12" s="708" t="s">
        <v>323</v>
      </c>
      <c r="FE12" s="688" t="s">
        <v>324</v>
      </c>
      <c r="FF12" s="706"/>
      <c r="FG12" s="760"/>
      <c r="FH12" s="715"/>
      <c r="FI12" s="720"/>
      <c r="FJ12" s="702"/>
      <c r="FK12" s="715"/>
      <c r="FL12" s="716"/>
      <c r="FM12" s="702"/>
      <c r="FN12" s="720"/>
      <c r="FO12" s="716"/>
      <c r="FP12" s="702"/>
      <c r="FQ12" s="715"/>
      <c r="FR12" s="716"/>
      <c r="FS12" s="702"/>
      <c r="FT12" s="720"/>
      <c r="FU12" s="716"/>
      <c r="FV12" s="702"/>
      <c r="FW12" s="715"/>
      <c r="FX12" s="716"/>
      <c r="FY12" s="702"/>
      <c r="FZ12" s="720"/>
      <c r="GA12" s="716"/>
      <c r="GB12" s="702"/>
      <c r="GC12" s="715"/>
      <c r="GD12" s="716"/>
      <c r="GE12" s="702"/>
      <c r="GF12" s="720"/>
      <c r="GG12" s="716"/>
      <c r="GH12" s="702"/>
      <c r="GI12" s="715"/>
      <c r="GJ12" s="716"/>
      <c r="GK12" s="702"/>
      <c r="GL12" s="720"/>
      <c r="GM12" s="716"/>
      <c r="GN12" s="702"/>
      <c r="GO12" s="715"/>
      <c r="GP12" s="716"/>
      <c r="GQ12" s="702"/>
      <c r="GR12" s="715"/>
      <c r="GS12" s="716"/>
      <c r="GT12" s="797"/>
      <c r="GU12" s="798"/>
      <c r="GV12" s="690"/>
      <c r="GW12" s="800"/>
      <c r="GX12" s="586"/>
      <c r="GY12" s="283"/>
      <c r="GZ12" s="283"/>
      <c r="HA12" s="283"/>
    </row>
    <row r="13" spans="1:213" s="68" customFormat="1" ht="18" customHeight="1" thickTop="1">
      <c r="A13" s="732"/>
      <c r="B13" s="733"/>
      <c r="C13" s="736"/>
      <c r="D13" s="709"/>
      <c r="E13" s="311"/>
      <c r="F13" s="764"/>
      <c r="G13" s="722"/>
      <c r="H13" s="739"/>
      <c r="I13" s="709"/>
      <c r="J13" s="772"/>
      <c r="K13" s="758"/>
      <c r="L13" s="759"/>
      <c r="M13" s="722"/>
      <c r="N13" s="772"/>
      <c r="O13" s="312" t="s">
        <v>327</v>
      </c>
      <c r="P13" s="744"/>
      <c r="Q13" s="761"/>
      <c r="R13" s="747"/>
      <c r="S13" s="709"/>
      <c r="T13" s="750"/>
      <c r="U13" s="695"/>
      <c r="V13" s="695"/>
      <c r="W13" s="317" t="s">
        <v>328</v>
      </c>
      <c r="X13" s="318" t="s">
        <v>329</v>
      </c>
      <c r="Y13" s="319" t="s">
        <v>330</v>
      </c>
      <c r="Z13" s="318" t="s">
        <v>331</v>
      </c>
      <c r="AA13" s="320" t="s">
        <v>332</v>
      </c>
      <c r="AB13" s="321" t="s">
        <v>333</v>
      </c>
      <c r="AC13" s="702"/>
      <c r="AD13" s="709"/>
      <c r="AE13" s="698"/>
      <c r="AF13" s="695"/>
      <c r="AG13" s="700"/>
      <c r="AH13" s="318" t="s">
        <v>329</v>
      </c>
      <c r="AI13" s="318" t="s">
        <v>331</v>
      </c>
      <c r="AJ13" s="320" t="s">
        <v>332</v>
      </c>
      <c r="AK13" s="321" t="s">
        <v>333</v>
      </c>
      <c r="AL13" s="702"/>
      <c r="AM13" s="690"/>
      <c r="AN13" s="698"/>
      <c r="AO13" s="695"/>
      <c r="AP13" s="700"/>
      <c r="AQ13" s="317" t="s">
        <v>328</v>
      </c>
      <c r="AR13" s="318" t="s">
        <v>329</v>
      </c>
      <c r="AS13" s="319" t="s">
        <v>330</v>
      </c>
      <c r="AT13" s="316" t="s">
        <v>330</v>
      </c>
      <c r="AU13" s="322" t="s">
        <v>332</v>
      </c>
      <c r="AV13" s="324" t="s">
        <v>333</v>
      </c>
      <c r="AW13" s="702"/>
      <c r="AX13" s="709"/>
      <c r="AY13" s="698"/>
      <c r="AZ13" s="695"/>
      <c r="BA13" s="700"/>
      <c r="BB13" s="318" t="s">
        <v>329</v>
      </c>
      <c r="BC13" s="316" t="s">
        <v>330</v>
      </c>
      <c r="BD13" s="322" t="s">
        <v>332</v>
      </c>
      <c r="BE13" s="324" t="s">
        <v>333</v>
      </c>
      <c r="BF13" s="702"/>
      <c r="BG13" s="690"/>
      <c r="BH13" s="698"/>
      <c r="BI13" s="695"/>
      <c r="BJ13" s="700"/>
      <c r="BK13" s="318" t="s">
        <v>329</v>
      </c>
      <c r="BL13" s="316" t="s">
        <v>330</v>
      </c>
      <c r="BM13" s="322" t="s">
        <v>332</v>
      </c>
      <c r="BN13" s="324" t="s">
        <v>333</v>
      </c>
      <c r="BO13" s="702"/>
      <c r="BP13" s="709"/>
      <c r="BQ13" s="698"/>
      <c r="BR13" s="695"/>
      <c r="BS13" s="700"/>
      <c r="BT13" s="318" t="s">
        <v>329</v>
      </c>
      <c r="BU13" s="316" t="s">
        <v>330</v>
      </c>
      <c r="BV13" s="322" t="s">
        <v>332</v>
      </c>
      <c r="BW13" s="324" t="s">
        <v>333</v>
      </c>
      <c r="BX13" s="702"/>
      <c r="BY13" s="690"/>
      <c r="BZ13" s="698"/>
      <c r="CA13" s="695"/>
      <c r="CB13" s="700"/>
      <c r="CC13" s="318" t="s">
        <v>329</v>
      </c>
      <c r="CD13" s="316" t="s">
        <v>330</v>
      </c>
      <c r="CE13" s="322" t="s">
        <v>332</v>
      </c>
      <c r="CF13" s="324" t="s">
        <v>333</v>
      </c>
      <c r="CG13" s="702"/>
      <c r="CH13" s="712"/>
      <c r="CI13" s="700"/>
      <c r="CJ13" s="318"/>
      <c r="CK13" s="316" t="s">
        <v>330</v>
      </c>
      <c r="CL13" s="322" t="s">
        <v>332</v>
      </c>
      <c r="CM13" s="324" t="s">
        <v>333</v>
      </c>
      <c r="CN13" s="702"/>
      <c r="CO13" s="690"/>
      <c r="CP13" s="698"/>
      <c r="CQ13" s="695"/>
      <c r="CR13" s="700"/>
      <c r="CS13" s="317" t="s">
        <v>328</v>
      </c>
      <c r="CT13" s="318" t="s">
        <v>329</v>
      </c>
      <c r="CU13" s="319" t="s">
        <v>330</v>
      </c>
      <c r="CV13" s="316" t="s">
        <v>330</v>
      </c>
      <c r="CW13" s="322" t="s">
        <v>332</v>
      </c>
      <c r="CX13" s="324" t="s">
        <v>333</v>
      </c>
      <c r="CY13" s="702"/>
      <c r="CZ13" s="690"/>
      <c r="DA13" s="698"/>
      <c r="DB13" s="695"/>
      <c r="DC13" s="700"/>
      <c r="DD13" s="318" t="s">
        <v>329</v>
      </c>
      <c r="DE13" s="316" t="s">
        <v>330</v>
      </c>
      <c r="DF13" s="322" t="s">
        <v>332</v>
      </c>
      <c r="DG13" s="324" t="s">
        <v>333</v>
      </c>
      <c r="DH13" s="702"/>
      <c r="DI13" s="690"/>
      <c r="DJ13" s="698"/>
      <c r="DK13" s="695"/>
      <c r="DL13" s="700"/>
      <c r="DM13" s="318" t="s">
        <v>329</v>
      </c>
      <c r="DN13" s="316" t="s">
        <v>330</v>
      </c>
      <c r="DO13" s="322" t="s">
        <v>332</v>
      </c>
      <c r="DP13" s="324" t="s">
        <v>333</v>
      </c>
      <c r="DQ13" s="702"/>
      <c r="DR13" s="690"/>
      <c r="DS13" s="698"/>
      <c r="DT13" s="695"/>
      <c r="DU13" s="700"/>
      <c r="DV13" s="318" t="s">
        <v>329</v>
      </c>
      <c r="DW13" s="316" t="s">
        <v>330</v>
      </c>
      <c r="DX13" s="322" t="s">
        <v>332</v>
      </c>
      <c r="DY13" s="324" t="s">
        <v>333</v>
      </c>
      <c r="DZ13" s="702"/>
      <c r="EA13" s="690"/>
      <c r="EB13" s="698"/>
      <c r="EC13" s="695"/>
      <c r="ED13" s="700"/>
      <c r="EE13" s="318" t="s">
        <v>329</v>
      </c>
      <c r="EF13" s="316" t="s">
        <v>330</v>
      </c>
      <c r="EG13" s="322" t="s">
        <v>332</v>
      </c>
      <c r="EH13" s="324" t="s">
        <v>333</v>
      </c>
      <c r="EI13" s="702"/>
      <c r="EJ13" s="712"/>
      <c r="EK13" s="700"/>
      <c r="EL13" s="722"/>
      <c r="EM13" s="316" t="s">
        <v>330</v>
      </c>
      <c r="EN13" s="322" t="s">
        <v>332</v>
      </c>
      <c r="EO13" s="324" t="s">
        <v>333</v>
      </c>
      <c r="EP13" s="702"/>
      <c r="EQ13" s="712"/>
      <c r="ER13" s="700"/>
      <c r="ES13" s="722"/>
      <c r="ET13" s="316" t="s">
        <v>330</v>
      </c>
      <c r="EU13" s="322" t="s">
        <v>332</v>
      </c>
      <c r="EV13" s="324" t="s">
        <v>333</v>
      </c>
      <c r="EW13" s="718"/>
      <c r="EX13" s="695"/>
      <c r="EY13" s="700"/>
      <c r="EZ13" s="722"/>
      <c r="FA13" s="316" t="s">
        <v>330</v>
      </c>
      <c r="FB13" s="322" t="s">
        <v>332</v>
      </c>
      <c r="FC13" s="323" t="s">
        <v>333</v>
      </c>
      <c r="FD13" s="709"/>
      <c r="FE13" s="318" t="s">
        <v>330</v>
      </c>
      <c r="FF13" s="322" t="s">
        <v>332</v>
      </c>
      <c r="FG13" s="324" t="s">
        <v>333</v>
      </c>
      <c r="FH13" s="325" t="s">
        <v>334</v>
      </c>
      <c r="FI13" s="326" t="s">
        <v>335</v>
      </c>
      <c r="FJ13" s="702"/>
      <c r="FK13" s="367" t="s">
        <v>334</v>
      </c>
      <c r="FL13" s="328" t="s">
        <v>335</v>
      </c>
      <c r="FM13" s="702"/>
      <c r="FN13" s="354" t="s">
        <v>334</v>
      </c>
      <c r="FO13" s="329" t="s">
        <v>335</v>
      </c>
      <c r="FP13" s="702"/>
      <c r="FQ13" s="325" t="s">
        <v>334</v>
      </c>
      <c r="FR13" s="329" t="s">
        <v>335</v>
      </c>
      <c r="FS13" s="702"/>
      <c r="FT13" s="375" t="s">
        <v>334</v>
      </c>
      <c r="FU13" s="328" t="s">
        <v>335</v>
      </c>
      <c r="FV13" s="702"/>
      <c r="FW13" s="325" t="s">
        <v>334</v>
      </c>
      <c r="FX13" s="329" t="s">
        <v>335</v>
      </c>
      <c r="FY13" s="702"/>
      <c r="FZ13" s="375" t="s">
        <v>334</v>
      </c>
      <c r="GA13" s="328" t="s">
        <v>335</v>
      </c>
      <c r="GB13" s="702"/>
      <c r="GC13" s="325" t="s">
        <v>334</v>
      </c>
      <c r="GD13" s="329" t="s">
        <v>335</v>
      </c>
      <c r="GE13" s="702"/>
      <c r="GF13" s="375" t="s">
        <v>334</v>
      </c>
      <c r="GG13" s="328" t="s">
        <v>335</v>
      </c>
      <c r="GH13" s="702"/>
      <c r="GI13" s="325" t="s">
        <v>334</v>
      </c>
      <c r="GJ13" s="329" t="s">
        <v>335</v>
      </c>
      <c r="GK13" s="702"/>
      <c r="GL13" s="375" t="s">
        <v>334</v>
      </c>
      <c r="GM13" s="329" t="s">
        <v>335</v>
      </c>
      <c r="GN13" s="702"/>
      <c r="GO13" s="367" t="s">
        <v>334</v>
      </c>
      <c r="GP13" s="329" t="s">
        <v>335</v>
      </c>
      <c r="GQ13" s="702"/>
      <c r="GR13" s="325" t="s">
        <v>334</v>
      </c>
      <c r="GS13" s="329" t="s">
        <v>335</v>
      </c>
      <c r="GT13" s="327" t="s">
        <v>334</v>
      </c>
      <c r="GU13" s="330" t="s">
        <v>335</v>
      </c>
      <c r="GV13" s="690"/>
      <c r="GW13" s="800"/>
      <c r="GX13" s="586"/>
      <c r="GY13" s="283"/>
      <c r="GZ13" s="283"/>
      <c r="HA13" s="283"/>
      <c r="HC13" s="782" t="s">
        <v>341</v>
      </c>
      <c r="HD13" s="783"/>
      <c r="HE13" s="784"/>
    </row>
    <row r="14" spans="1:213" s="68" customFormat="1" ht="18" customHeight="1" thickBot="1">
      <c r="A14" s="331" t="s">
        <v>336</v>
      </c>
      <c r="B14" s="332" t="s">
        <v>337</v>
      </c>
      <c r="C14" s="737"/>
      <c r="D14" s="710"/>
      <c r="E14" s="333"/>
      <c r="F14" s="449" t="s">
        <v>378</v>
      </c>
      <c r="G14" s="754"/>
      <c r="H14" s="740"/>
      <c r="I14" s="710"/>
      <c r="J14" s="773"/>
      <c r="K14" s="381" t="s">
        <v>372</v>
      </c>
      <c r="L14" s="382" t="s">
        <v>373</v>
      </c>
      <c r="M14" s="754"/>
      <c r="N14" s="773"/>
      <c r="O14" s="334"/>
      <c r="P14" s="745"/>
      <c r="Q14" s="762"/>
      <c r="R14" s="748"/>
      <c r="S14" s="710"/>
      <c r="T14" s="335" t="s">
        <v>338</v>
      </c>
      <c r="U14" s="696"/>
      <c r="V14" s="336" t="s">
        <v>136</v>
      </c>
      <c r="W14" s="336" t="s">
        <v>339</v>
      </c>
      <c r="X14" s="337" t="s">
        <v>339</v>
      </c>
      <c r="Y14" s="338" t="s">
        <v>340</v>
      </c>
      <c r="Z14" s="337" t="s">
        <v>339</v>
      </c>
      <c r="AA14" s="337" t="s">
        <v>340</v>
      </c>
      <c r="AB14" s="338" t="s">
        <v>340</v>
      </c>
      <c r="AC14" s="703"/>
      <c r="AD14" s="710"/>
      <c r="AE14" s="337" t="s">
        <v>338</v>
      </c>
      <c r="AF14" s="696"/>
      <c r="AG14" s="287" t="s">
        <v>136</v>
      </c>
      <c r="AH14" s="337" t="s">
        <v>340</v>
      </c>
      <c r="AI14" s="337" t="s">
        <v>339</v>
      </c>
      <c r="AJ14" s="337" t="s">
        <v>340</v>
      </c>
      <c r="AK14" s="338" t="s">
        <v>340</v>
      </c>
      <c r="AL14" s="703"/>
      <c r="AM14" s="691"/>
      <c r="AN14" s="337" t="s">
        <v>338</v>
      </c>
      <c r="AO14" s="696"/>
      <c r="AP14" s="287" t="s">
        <v>136</v>
      </c>
      <c r="AQ14" s="336" t="s">
        <v>339</v>
      </c>
      <c r="AR14" s="337" t="s">
        <v>340</v>
      </c>
      <c r="AS14" s="338" t="s">
        <v>340</v>
      </c>
      <c r="AT14" s="337" t="s">
        <v>340</v>
      </c>
      <c r="AU14" s="337" t="s">
        <v>340</v>
      </c>
      <c r="AV14" s="338" t="s">
        <v>340</v>
      </c>
      <c r="AW14" s="703"/>
      <c r="AX14" s="710"/>
      <c r="AY14" s="337" t="s">
        <v>338</v>
      </c>
      <c r="AZ14" s="696"/>
      <c r="BA14" s="287" t="s">
        <v>136</v>
      </c>
      <c r="BB14" s="337" t="s">
        <v>340</v>
      </c>
      <c r="BC14" s="337" t="s">
        <v>340</v>
      </c>
      <c r="BD14" s="337" t="s">
        <v>340</v>
      </c>
      <c r="BE14" s="338" t="s">
        <v>340</v>
      </c>
      <c r="BF14" s="703"/>
      <c r="BG14" s="691"/>
      <c r="BH14" s="337" t="s">
        <v>338</v>
      </c>
      <c r="BI14" s="696"/>
      <c r="BJ14" s="287" t="s">
        <v>136</v>
      </c>
      <c r="BK14" s="337" t="s">
        <v>340</v>
      </c>
      <c r="BL14" s="337" t="s">
        <v>340</v>
      </c>
      <c r="BM14" s="337" t="s">
        <v>340</v>
      </c>
      <c r="BN14" s="338" t="s">
        <v>340</v>
      </c>
      <c r="BO14" s="703"/>
      <c r="BP14" s="710"/>
      <c r="BQ14" s="337" t="s">
        <v>338</v>
      </c>
      <c r="BR14" s="696"/>
      <c r="BS14" s="287" t="s">
        <v>136</v>
      </c>
      <c r="BT14" s="337" t="s">
        <v>340</v>
      </c>
      <c r="BU14" s="337" t="s">
        <v>340</v>
      </c>
      <c r="BV14" s="337" t="s">
        <v>340</v>
      </c>
      <c r="BW14" s="338" t="s">
        <v>340</v>
      </c>
      <c r="BX14" s="703"/>
      <c r="BY14" s="691"/>
      <c r="BZ14" s="337" t="s">
        <v>338</v>
      </c>
      <c r="CA14" s="696"/>
      <c r="CB14" s="287" t="s">
        <v>136</v>
      </c>
      <c r="CC14" s="337" t="s">
        <v>340</v>
      </c>
      <c r="CD14" s="337" t="s">
        <v>340</v>
      </c>
      <c r="CE14" s="337" t="s">
        <v>340</v>
      </c>
      <c r="CF14" s="338" t="s">
        <v>340</v>
      </c>
      <c r="CG14" s="703"/>
      <c r="CH14" s="713"/>
      <c r="CI14" s="287" t="s">
        <v>136</v>
      </c>
      <c r="CJ14" s="337" t="s">
        <v>340</v>
      </c>
      <c r="CK14" s="337" t="s">
        <v>340</v>
      </c>
      <c r="CL14" s="337" t="s">
        <v>340</v>
      </c>
      <c r="CM14" s="338" t="s">
        <v>340</v>
      </c>
      <c r="CN14" s="703"/>
      <c r="CO14" s="691"/>
      <c r="CP14" s="337" t="s">
        <v>338</v>
      </c>
      <c r="CQ14" s="696"/>
      <c r="CR14" s="287" t="s">
        <v>136</v>
      </c>
      <c r="CS14" s="336" t="s">
        <v>339</v>
      </c>
      <c r="CT14" s="337" t="s">
        <v>340</v>
      </c>
      <c r="CU14" s="338" t="s">
        <v>340</v>
      </c>
      <c r="CV14" s="337" t="s">
        <v>340</v>
      </c>
      <c r="CW14" s="337" t="s">
        <v>340</v>
      </c>
      <c r="CX14" s="338" t="s">
        <v>340</v>
      </c>
      <c r="CY14" s="703"/>
      <c r="CZ14" s="691"/>
      <c r="DA14" s="337" t="s">
        <v>338</v>
      </c>
      <c r="DB14" s="696"/>
      <c r="DC14" s="287" t="s">
        <v>136</v>
      </c>
      <c r="DD14" s="337" t="s">
        <v>340</v>
      </c>
      <c r="DE14" s="337" t="s">
        <v>340</v>
      </c>
      <c r="DF14" s="337" t="s">
        <v>340</v>
      </c>
      <c r="DG14" s="338" t="s">
        <v>340</v>
      </c>
      <c r="DH14" s="703"/>
      <c r="DI14" s="691"/>
      <c r="DJ14" s="337" t="s">
        <v>338</v>
      </c>
      <c r="DK14" s="696"/>
      <c r="DL14" s="287" t="s">
        <v>136</v>
      </c>
      <c r="DM14" s="337" t="s">
        <v>340</v>
      </c>
      <c r="DN14" s="337" t="s">
        <v>340</v>
      </c>
      <c r="DO14" s="337" t="s">
        <v>340</v>
      </c>
      <c r="DP14" s="338" t="s">
        <v>340</v>
      </c>
      <c r="DQ14" s="703"/>
      <c r="DR14" s="691"/>
      <c r="DS14" s="337" t="s">
        <v>338</v>
      </c>
      <c r="DT14" s="696"/>
      <c r="DU14" s="287" t="s">
        <v>136</v>
      </c>
      <c r="DV14" s="337" t="s">
        <v>340</v>
      </c>
      <c r="DW14" s="337" t="s">
        <v>340</v>
      </c>
      <c r="DX14" s="337" t="s">
        <v>340</v>
      </c>
      <c r="DY14" s="338" t="s">
        <v>340</v>
      </c>
      <c r="DZ14" s="703"/>
      <c r="EA14" s="691"/>
      <c r="EB14" s="337" t="s">
        <v>338</v>
      </c>
      <c r="EC14" s="696"/>
      <c r="ED14" s="287" t="s">
        <v>136</v>
      </c>
      <c r="EE14" s="337" t="s">
        <v>340</v>
      </c>
      <c r="EF14" s="337" t="s">
        <v>340</v>
      </c>
      <c r="EG14" s="337" t="s">
        <v>340</v>
      </c>
      <c r="EH14" s="338" t="s">
        <v>340</v>
      </c>
      <c r="EI14" s="703"/>
      <c r="EJ14" s="713"/>
      <c r="EK14" s="287" t="s">
        <v>136</v>
      </c>
      <c r="EL14" s="337" t="s">
        <v>340</v>
      </c>
      <c r="EM14" s="337" t="s">
        <v>340</v>
      </c>
      <c r="EN14" s="337" t="s">
        <v>340</v>
      </c>
      <c r="EO14" s="338" t="s">
        <v>340</v>
      </c>
      <c r="EP14" s="703"/>
      <c r="EQ14" s="713"/>
      <c r="ER14" s="287" t="s">
        <v>136</v>
      </c>
      <c r="ES14" s="337" t="s">
        <v>340</v>
      </c>
      <c r="ET14" s="337" t="s">
        <v>340</v>
      </c>
      <c r="EU14" s="337" t="s">
        <v>340</v>
      </c>
      <c r="EV14" s="338" t="s">
        <v>340</v>
      </c>
      <c r="EW14" s="340" t="s">
        <v>338</v>
      </c>
      <c r="EX14" s="696"/>
      <c r="EY14" s="287" t="s">
        <v>136</v>
      </c>
      <c r="EZ14" s="337" t="s">
        <v>340</v>
      </c>
      <c r="FA14" s="337" t="s">
        <v>340</v>
      </c>
      <c r="FB14" s="337" t="s">
        <v>340</v>
      </c>
      <c r="FC14" s="339" t="s">
        <v>340</v>
      </c>
      <c r="FD14" s="341" t="s">
        <v>340</v>
      </c>
      <c r="FE14" s="337" t="s">
        <v>340</v>
      </c>
      <c r="FF14" s="337" t="s">
        <v>340</v>
      </c>
      <c r="FG14" s="339" t="s">
        <v>340</v>
      </c>
      <c r="FH14" s="342" t="s">
        <v>340</v>
      </c>
      <c r="FI14" s="343" t="s">
        <v>340</v>
      </c>
      <c r="FJ14" s="703"/>
      <c r="FK14" s="368" t="s">
        <v>340</v>
      </c>
      <c r="FL14" s="335" t="s">
        <v>340</v>
      </c>
      <c r="FM14" s="703"/>
      <c r="FN14" s="347" t="s">
        <v>340</v>
      </c>
      <c r="FO14" s="345" t="s">
        <v>340</v>
      </c>
      <c r="FP14" s="703"/>
      <c r="FQ14" s="342" t="s">
        <v>340</v>
      </c>
      <c r="FR14" s="345" t="s">
        <v>340</v>
      </c>
      <c r="FS14" s="703"/>
      <c r="FT14" s="376" t="s">
        <v>340</v>
      </c>
      <c r="FU14" s="335" t="s">
        <v>340</v>
      </c>
      <c r="FV14" s="703"/>
      <c r="FW14" s="342" t="s">
        <v>340</v>
      </c>
      <c r="FX14" s="345" t="s">
        <v>340</v>
      </c>
      <c r="FY14" s="703"/>
      <c r="FZ14" s="376" t="s">
        <v>340</v>
      </c>
      <c r="GA14" s="335" t="s">
        <v>340</v>
      </c>
      <c r="GB14" s="703"/>
      <c r="GC14" s="342" t="s">
        <v>340</v>
      </c>
      <c r="GD14" s="345" t="s">
        <v>340</v>
      </c>
      <c r="GE14" s="703"/>
      <c r="GF14" s="376" t="s">
        <v>340</v>
      </c>
      <c r="GG14" s="335" t="s">
        <v>340</v>
      </c>
      <c r="GH14" s="703"/>
      <c r="GI14" s="342" t="s">
        <v>340</v>
      </c>
      <c r="GJ14" s="345" t="s">
        <v>340</v>
      </c>
      <c r="GK14" s="703"/>
      <c r="GL14" s="376" t="s">
        <v>340</v>
      </c>
      <c r="GM14" s="345" t="s">
        <v>340</v>
      </c>
      <c r="GN14" s="703"/>
      <c r="GO14" s="368" t="s">
        <v>340</v>
      </c>
      <c r="GP14" s="345" t="s">
        <v>340</v>
      </c>
      <c r="GQ14" s="703"/>
      <c r="GR14" s="342" t="s">
        <v>340</v>
      </c>
      <c r="GS14" s="345" t="s">
        <v>340</v>
      </c>
      <c r="GT14" s="344" t="s">
        <v>340</v>
      </c>
      <c r="GU14" s="346" t="s">
        <v>340</v>
      </c>
      <c r="GV14" s="691"/>
      <c r="GW14" s="801"/>
      <c r="GX14" s="597" t="s">
        <v>436</v>
      </c>
      <c r="GY14" s="598" t="s">
        <v>437</v>
      </c>
      <c r="GZ14" s="598" t="s">
        <v>438</v>
      </c>
      <c r="HA14" s="598" t="s">
        <v>439</v>
      </c>
      <c r="HB14" s="599"/>
      <c r="HC14" s="600" t="s">
        <v>440</v>
      </c>
      <c r="HD14" s="601" t="s">
        <v>441</v>
      </c>
      <c r="HE14" s="602" t="s">
        <v>442</v>
      </c>
    </row>
    <row r="15" spans="1:213" ht="18" customHeight="1" thickBot="1">
      <c r="A15" s="396"/>
      <c r="B15" s="433"/>
      <c r="C15" s="408"/>
      <c r="D15" s="395"/>
      <c r="E15" s="434"/>
      <c r="F15" s="435"/>
      <c r="G15" s="391"/>
      <c r="H15" s="386"/>
      <c r="I15" s="387"/>
      <c r="J15" s="388"/>
      <c r="K15" s="389"/>
      <c r="L15" s="390"/>
      <c r="M15" s="391"/>
      <c r="N15" s="392"/>
      <c r="O15" s="393"/>
      <c r="P15" s="394"/>
      <c r="Q15" s="395"/>
      <c r="R15" s="396"/>
      <c r="S15" s="397"/>
      <c r="T15" s="398"/>
      <c r="U15" s="399"/>
      <c r="V15" s="400"/>
      <c r="W15" s="400"/>
      <c r="X15" s="401"/>
      <c r="Y15" s="83"/>
      <c r="Z15" s="398"/>
      <c r="AA15" s="401"/>
      <c r="AB15" s="402"/>
      <c r="AC15" s="403"/>
      <c r="AD15" s="397"/>
      <c r="AE15" s="401"/>
      <c r="AF15" s="399"/>
      <c r="AG15" s="400"/>
      <c r="AH15" s="401"/>
      <c r="AI15" s="401"/>
      <c r="AJ15" s="401"/>
      <c r="AK15" s="402"/>
      <c r="AL15" s="403"/>
      <c r="AM15" s="404"/>
      <c r="AN15" s="401"/>
      <c r="AO15" s="399"/>
      <c r="AP15" s="400"/>
      <c r="AQ15" s="405"/>
      <c r="AR15" s="401"/>
      <c r="AS15" s="83"/>
      <c r="AT15" s="398"/>
      <c r="AU15" s="401"/>
      <c r="AV15" s="402"/>
      <c r="AW15" s="403"/>
      <c r="AX15" s="397"/>
      <c r="AY15" s="401"/>
      <c r="AZ15" s="399"/>
      <c r="BA15" s="400"/>
      <c r="BB15" s="401"/>
      <c r="BC15" s="398"/>
      <c r="BD15" s="401"/>
      <c r="BE15" s="402"/>
      <c r="BF15" s="403"/>
      <c r="BG15" s="404"/>
      <c r="BH15" s="401"/>
      <c r="BI15" s="399"/>
      <c r="BJ15" s="400"/>
      <c r="BK15" s="401"/>
      <c r="BL15" s="398"/>
      <c r="BM15" s="401"/>
      <c r="BN15" s="402"/>
      <c r="BO15" s="403"/>
      <c r="BP15" s="397"/>
      <c r="BQ15" s="401"/>
      <c r="BR15" s="399"/>
      <c r="BS15" s="400"/>
      <c r="BT15" s="401"/>
      <c r="BU15" s="398"/>
      <c r="BV15" s="401"/>
      <c r="BW15" s="402"/>
      <c r="BX15" s="403"/>
      <c r="BY15" s="404"/>
      <c r="BZ15" s="401"/>
      <c r="CA15" s="399"/>
      <c r="CB15" s="400"/>
      <c r="CC15" s="401"/>
      <c r="CD15" s="398"/>
      <c r="CE15" s="401"/>
      <c r="CF15" s="402"/>
      <c r="CG15" s="403"/>
      <c r="CH15" s="406"/>
      <c r="CI15" s="400"/>
      <c r="CJ15" s="398"/>
      <c r="CK15" s="398"/>
      <c r="CL15" s="398"/>
      <c r="CM15" s="83"/>
      <c r="CN15" s="403"/>
      <c r="CO15" s="404"/>
      <c r="CP15" s="401"/>
      <c r="CQ15" s="399"/>
      <c r="CR15" s="407"/>
      <c r="CS15" s="400"/>
      <c r="CT15" s="401"/>
      <c r="CV15" s="398"/>
      <c r="CW15" s="401"/>
      <c r="CX15" s="402"/>
      <c r="CY15" s="403"/>
      <c r="CZ15" s="404"/>
      <c r="DA15" s="401"/>
      <c r="DB15" s="399"/>
      <c r="DC15" s="400"/>
      <c r="DD15" s="401"/>
      <c r="DE15" s="398"/>
      <c r="DF15" s="401"/>
      <c r="DG15" s="402"/>
      <c r="DH15" s="403"/>
      <c r="DI15" s="404"/>
      <c r="DJ15" s="401"/>
      <c r="DK15" s="399"/>
      <c r="DL15" s="400"/>
      <c r="DM15" s="401"/>
      <c r="DN15" s="398"/>
      <c r="DO15" s="401"/>
      <c r="DP15" s="402"/>
      <c r="DQ15" s="403"/>
      <c r="DR15" s="404"/>
      <c r="DS15" s="401"/>
      <c r="DT15" s="399"/>
      <c r="DU15" s="400"/>
      <c r="DV15" s="401"/>
      <c r="DW15" s="398"/>
      <c r="DX15" s="401"/>
      <c r="DY15" s="402"/>
      <c r="DZ15" s="403"/>
      <c r="EA15" s="404"/>
      <c r="EB15" s="401"/>
      <c r="EC15" s="399"/>
      <c r="ED15" s="400"/>
      <c r="EE15" s="401"/>
      <c r="EF15" s="398"/>
      <c r="EG15" s="401"/>
      <c r="EH15" s="402"/>
      <c r="EI15" s="403"/>
      <c r="EJ15" s="406"/>
      <c r="EK15" s="400"/>
      <c r="EL15" s="401"/>
      <c r="EM15" s="398"/>
      <c r="EN15" s="401"/>
      <c r="EO15" s="402"/>
      <c r="EP15" s="403"/>
      <c r="EQ15" s="408"/>
      <c r="ER15" s="409"/>
      <c r="ES15" s="402"/>
      <c r="ET15" s="401"/>
      <c r="EU15" s="398"/>
      <c r="EV15" s="83"/>
      <c r="EW15" s="410"/>
      <c r="EX15" s="399"/>
      <c r="EY15" s="400"/>
      <c r="EZ15" s="401"/>
      <c r="FA15" s="398"/>
      <c r="FB15" s="401"/>
      <c r="FC15" s="403"/>
      <c r="FD15" s="411"/>
      <c r="FE15" s="401"/>
      <c r="FF15" s="401"/>
      <c r="FG15" s="412"/>
      <c r="FH15" s="411"/>
      <c r="FI15" s="413"/>
      <c r="FJ15" s="570"/>
      <c r="FK15" s="414"/>
      <c r="FL15" s="415"/>
      <c r="FM15" s="570"/>
      <c r="FN15" s="417"/>
      <c r="FO15" s="418"/>
      <c r="FP15" s="570"/>
      <c r="FQ15" s="419"/>
      <c r="FR15" s="418"/>
      <c r="FS15" s="570"/>
      <c r="FT15" s="420"/>
      <c r="FU15" s="415"/>
      <c r="FV15" s="570"/>
      <c r="FW15" s="419"/>
      <c r="FX15" s="418"/>
      <c r="FY15" s="570"/>
      <c r="FZ15" s="420"/>
      <c r="GA15" s="415"/>
      <c r="GB15" s="570"/>
      <c r="GC15" s="419"/>
      <c r="GD15" s="418"/>
      <c r="GE15" s="570"/>
      <c r="GF15" s="420"/>
      <c r="GG15" s="415"/>
      <c r="GH15" s="570"/>
      <c r="GI15" s="419"/>
      <c r="GJ15" s="418"/>
      <c r="GK15" s="570"/>
      <c r="GL15" s="420"/>
      <c r="GM15" s="418"/>
      <c r="GN15" s="570"/>
      <c r="GO15" s="414"/>
      <c r="GP15" s="418"/>
      <c r="GQ15" s="570"/>
      <c r="GR15" s="419"/>
      <c r="GS15" s="418"/>
      <c r="GT15" s="421"/>
      <c r="GU15" s="416"/>
      <c r="GV15" s="395"/>
      <c r="GW15" s="429"/>
      <c r="GX15" s="631"/>
      <c r="GY15" s="603"/>
      <c r="GZ15" s="603"/>
      <c r="HA15" s="603"/>
      <c r="HB15" s="604"/>
      <c r="HC15" s="605"/>
      <c r="HD15" s="606"/>
      <c r="HE15" s="607"/>
    </row>
    <row r="16" spans="1:213" ht="25.5" customHeight="1">
      <c r="A16" s="436" t="s">
        <v>58</v>
      </c>
      <c r="B16" s="437" t="s">
        <v>66</v>
      </c>
      <c r="C16" s="562" t="str">
        <f>+I7</f>
        <v>群馬県</v>
      </c>
      <c r="D16" s="25">
        <f>ROUNDDOWN(ROW()/2-7,0)</f>
        <v>1</v>
      </c>
      <c r="E16" s="24" t="s">
        <v>47</v>
      </c>
      <c r="F16" s="460">
        <f>IF(F17=" ","",F17)</f>
        <v>0</v>
      </c>
      <c r="G16" s="225"/>
      <c r="H16" s="224"/>
      <c r="I16" s="422"/>
      <c r="J16" s="384"/>
      <c r="K16" s="422"/>
      <c r="L16" s="423"/>
      <c r="M16" s="561"/>
      <c r="N16" s="643"/>
      <c r="O16" s="569" t="str">
        <f>IF((S16+AM16)&gt;0,ROUNDDOWN((S16+AM16)/(V16+AP16),4)*1000," ")</f>
        <v xml:space="preserve"> </v>
      </c>
      <c r="P16" s="461" t="str">
        <f>IFERROR(IF(M16="","",VLOOKUP(M16,'リスト　修正しない事'!$Q$3:$R$30,2,0)),0)</f>
        <v/>
      </c>
      <c r="Q16" s="66"/>
      <c r="R16" s="450"/>
      <c r="S16" s="286"/>
      <c r="T16" s="462" t="str">
        <f>IFERROR(IF(M16="","",VLOOKUP(M16,'リスト　修正しない事'!$X$3:$Y$30,2,0)),0)</f>
        <v/>
      </c>
      <c r="U16" s="59">
        <f t="shared" ref="U16" si="0">IF(V16&gt;0,1,0)</f>
        <v>0</v>
      </c>
      <c r="V16" s="56"/>
      <c r="W16" s="50">
        <f t="shared" ref="W16:W17" si="1">IFERROR(IF(V16&gt;0,ROUND(T16*V16,0),0),0)</f>
        <v>0</v>
      </c>
      <c r="X16" s="49"/>
      <c r="Y16" s="50">
        <f t="shared" ref="Y16" si="2">+W16+X16</f>
        <v>0</v>
      </c>
      <c r="Z16" s="50">
        <f t="shared" ref="Z16" si="3">+AA16+AB16</f>
        <v>0</v>
      </c>
      <c r="AA16" s="54">
        <f t="shared" ref="AA16" si="4">IF($R16="初 年 度",IF(+W16=0,TRUNC((+X16-FH16)/2,0),+W16-FH16),0)</f>
        <v>0</v>
      </c>
      <c r="AB16" s="351">
        <f t="shared" ref="AB16" si="5">IF($R16="次 年 度",IF(+W16=0,TRUNC((+X16-FH16)/2,0),+W16-FH16),0)</f>
        <v>0</v>
      </c>
      <c r="AC16" s="55"/>
      <c r="AD16" s="286"/>
      <c r="AE16" s="289" t="s">
        <v>48</v>
      </c>
      <c r="AF16" s="59">
        <f t="shared" ref="AF16" si="6">IF(AG16&gt;0,1,0)</f>
        <v>0</v>
      </c>
      <c r="AG16" s="56"/>
      <c r="AH16" s="52"/>
      <c r="AI16" s="54">
        <f t="shared" ref="AI16" si="7">+AJ16+AK16</f>
        <v>0</v>
      </c>
      <c r="AJ16" s="54">
        <f t="shared" ref="AJ16" si="8">IF($R16="初 年 度",TRUNC((+AH16-FK16)/2,0),0)</f>
        <v>0</v>
      </c>
      <c r="AK16" s="351">
        <f t="shared" ref="AK16" si="9">IF($R16="次 年 度",TRUNC((+AH16-FK16)/2,0),0)</f>
        <v>0</v>
      </c>
      <c r="AL16" s="55"/>
      <c r="AM16" s="288"/>
      <c r="AN16" s="51" t="str">
        <f>IFERROR(IF(AP16="","",VLOOKUP(M16,'リスト　修正しない事'!$AA$3:$AB$30,2,0)),0)</f>
        <v/>
      </c>
      <c r="AO16" s="59">
        <f t="shared" ref="AO16" si="10">IF(AP16&gt;0,1,0)</f>
        <v>0</v>
      </c>
      <c r="AP16" s="56"/>
      <c r="AQ16" s="58">
        <f t="shared" ref="AQ16" si="11">IF(AP16&gt;0,ROUND(AN16*AP16,0),0)</f>
        <v>0</v>
      </c>
      <c r="AR16" s="52"/>
      <c r="AS16" s="59">
        <f t="shared" ref="AS16" si="12">+AQ16+AR16</f>
        <v>0</v>
      </c>
      <c r="AT16" s="50">
        <f t="shared" ref="AT16" si="13">+AU16+AV16</f>
        <v>0</v>
      </c>
      <c r="AU16" s="54">
        <f t="shared" ref="AU16" si="14">IF($R16="初 年 度",IF(+AQ16=0,TRUNC((+AR16-FN16)/2,0),+AQ16-FN16),0)</f>
        <v>0</v>
      </c>
      <c r="AV16" s="351">
        <f t="shared" ref="AV16" si="15">IF($R16="次 年 度",IF(+AQ16=0,TRUNC((+AR16-FN16)/2,0),+AQ16-FN16),0)</f>
        <v>0</v>
      </c>
      <c r="AW16" s="55"/>
      <c r="AX16" s="286"/>
      <c r="AY16" s="289" t="s">
        <v>129</v>
      </c>
      <c r="AZ16" s="59">
        <f t="shared" ref="AZ16" si="16">IF(BA16&gt;0,1,0)</f>
        <v>0</v>
      </c>
      <c r="BA16" s="56"/>
      <c r="BB16" s="52"/>
      <c r="BC16" s="50">
        <f t="shared" ref="BC16" si="17">+BD16+BE16</f>
        <v>0</v>
      </c>
      <c r="BD16" s="54">
        <f t="shared" ref="BD16" si="18">IF($R16="初 年 度",TRUNC((+BB16-FQ16)/2,0),0)</f>
        <v>0</v>
      </c>
      <c r="BE16" s="351">
        <f t="shared" ref="BE16" si="19">IF($R16="次 年 度",TRUNC((+BB16-FQ16)/2,0),0)</f>
        <v>0</v>
      </c>
      <c r="BF16" s="55"/>
      <c r="BG16" s="288"/>
      <c r="BH16" s="289" t="s">
        <v>49</v>
      </c>
      <c r="BI16" s="59">
        <f t="shared" ref="BI16" si="20">IF(BJ16&gt;0,1,0)</f>
        <v>0</v>
      </c>
      <c r="BJ16" s="56"/>
      <c r="BK16" s="52"/>
      <c r="BL16" s="50">
        <f t="shared" ref="BL16" si="21">+BM16+BN16</f>
        <v>0</v>
      </c>
      <c r="BM16" s="54">
        <f t="shared" ref="BM16" si="22">IF($R16="初 年 度",TRUNC((+BK16-FT16)/2,0),0)</f>
        <v>0</v>
      </c>
      <c r="BN16" s="351">
        <f t="shared" ref="BN16" si="23">IF($R16="次 年 度",TRUNC((+BK16-FT16)/2,0),0)</f>
        <v>0</v>
      </c>
      <c r="BO16" s="55"/>
      <c r="BP16" s="286"/>
      <c r="BQ16" s="289" t="s">
        <v>48</v>
      </c>
      <c r="BR16" s="59">
        <f t="shared" ref="BR16" si="24">IF(BS16&gt;0,1,0)</f>
        <v>0</v>
      </c>
      <c r="BS16" s="56"/>
      <c r="BT16" s="52"/>
      <c r="BU16" s="50">
        <f t="shared" ref="BU16" si="25">+BV16+BW16</f>
        <v>0</v>
      </c>
      <c r="BV16" s="54">
        <f t="shared" ref="BV16" si="26">IF($R16="初 年 度",TRUNC((+BT16-FW16)/2,0),0)</f>
        <v>0</v>
      </c>
      <c r="BW16" s="351">
        <f t="shared" ref="BW16" si="27">IF($R16="次 年 度",TRUNC((+BT16-FW16)/2,0),0)</f>
        <v>0</v>
      </c>
      <c r="BX16" s="55"/>
      <c r="BY16" s="288"/>
      <c r="BZ16" s="289" t="s">
        <v>48</v>
      </c>
      <c r="CA16" s="59">
        <f t="shared" ref="CA16" si="28">IF(CB16&gt;0,1,0)</f>
        <v>0</v>
      </c>
      <c r="CB16" s="56"/>
      <c r="CC16" s="52"/>
      <c r="CD16" s="50">
        <f t="shared" ref="CD16" si="29">+CE16+CF16</f>
        <v>0</v>
      </c>
      <c r="CE16" s="54">
        <f t="shared" ref="CE16" si="30">IF($R16="初 年 度",TRUNC((+CC16-FZ16)/2,0),0)</f>
        <v>0</v>
      </c>
      <c r="CF16" s="351">
        <f t="shared" ref="CF16" si="31">IF($R16="次 年 度",TRUNC((+CC16-FZ16)/2,0),0)</f>
        <v>0</v>
      </c>
      <c r="CG16" s="55"/>
      <c r="CH16" s="48">
        <f t="shared" ref="CH16:CM16" si="32">SUM(AZ16,BI16,BR16,CA16)</f>
        <v>0</v>
      </c>
      <c r="CI16" s="50">
        <f t="shared" si="32"/>
        <v>0</v>
      </c>
      <c r="CJ16" s="50">
        <f t="shared" si="32"/>
        <v>0</v>
      </c>
      <c r="CK16" s="50">
        <f t="shared" si="32"/>
        <v>0</v>
      </c>
      <c r="CL16" s="50">
        <f t="shared" si="32"/>
        <v>0</v>
      </c>
      <c r="CM16" s="304">
        <f t="shared" si="32"/>
        <v>0</v>
      </c>
      <c r="CN16" s="61"/>
      <c r="CO16" s="288"/>
      <c r="CP16" s="51" t="str">
        <f>IFERROR(IF(CR16="","",VLOOKUP(M16,'リスト　修正しない事'!$AD$7:$AE$29,2,0)),0)</f>
        <v/>
      </c>
      <c r="CQ16" s="424">
        <f t="shared" ref="CQ16" si="33">IF(CR16&gt;0,1,0)</f>
        <v>0</v>
      </c>
      <c r="CR16" s="56"/>
      <c r="CS16" s="50">
        <f t="shared" ref="CS16" si="34">IF(CR16&gt;0,ROUND(CP16*CR16,0),0)</f>
        <v>0</v>
      </c>
      <c r="CT16" s="52"/>
      <c r="CU16" s="59">
        <f t="shared" ref="CU16" si="35">+CS16+CT16</f>
        <v>0</v>
      </c>
      <c r="CV16" s="50">
        <f t="shared" ref="CV16" si="36">+CW16+CX16</f>
        <v>0</v>
      </c>
      <c r="CW16" s="54">
        <f t="shared" ref="CW16" si="37">IF($R16="初 年 度",IF(+CS16=0,TRUNC((+CT16-GC16)/2,0),+CS16-GC16),0)</f>
        <v>0</v>
      </c>
      <c r="CX16" s="351">
        <f t="shared" ref="CX16" si="38">IF($R16="次 年 度",IF(+CS16=0,TRUNC((+CT16-GC16)/2,0),+CS16-GC16),0)</f>
        <v>0</v>
      </c>
      <c r="CY16" s="55"/>
      <c r="CZ16" s="288"/>
      <c r="DA16" s="289" t="s">
        <v>49</v>
      </c>
      <c r="DB16" s="424">
        <f t="shared" ref="DB16" si="39">IF(DC16&gt;0,1,0)</f>
        <v>0</v>
      </c>
      <c r="DC16" s="56"/>
      <c r="DD16" s="52"/>
      <c r="DE16" s="50">
        <f t="shared" ref="DE16" si="40">+DF16+DG16</f>
        <v>0</v>
      </c>
      <c r="DF16" s="54">
        <f t="shared" ref="DF16" si="41">IF($R16="初 年 度",TRUNC((+DD16-GF16)/2,0),0)</f>
        <v>0</v>
      </c>
      <c r="DG16" s="351">
        <f t="shared" ref="DG16" si="42">IF($R16="次 年 度",TRUNC((+DD16-GF16)/2,0),0)</f>
        <v>0</v>
      </c>
      <c r="DH16" s="55"/>
      <c r="DI16" s="288"/>
      <c r="DJ16" s="289" t="s">
        <v>49</v>
      </c>
      <c r="DK16" s="424">
        <f t="shared" ref="DK16" si="43">IF(DL16&gt;0,1,0)</f>
        <v>0</v>
      </c>
      <c r="DL16" s="56"/>
      <c r="DM16" s="52"/>
      <c r="DN16" s="50">
        <f t="shared" ref="DN16" si="44">+DO16+DP16</f>
        <v>0</v>
      </c>
      <c r="DO16" s="54">
        <f t="shared" ref="DO16" si="45">IF($R16="初 年 度",TRUNC((+DM16-GI16)/2,0),0)</f>
        <v>0</v>
      </c>
      <c r="DP16" s="351">
        <f t="shared" ref="DP16" si="46">IF($R16="次 年 度",TRUNC((+DM16-GI16)/2,0),0)</f>
        <v>0</v>
      </c>
      <c r="DQ16" s="55"/>
      <c r="DR16" s="288"/>
      <c r="DS16" s="289" t="s">
        <v>48</v>
      </c>
      <c r="DT16" s="424">
        <f t="shared" ref="DT16" si="47">IF(DU16&gt;0,1,0)</f>
        <v>0</v>
      </c>
      <c r="DU16" s="56"/>
      <c r="DV16" s="52"/>
      <c r="DW16" s="50">
        <f t="shared" ref="DW16" si="48">+DX16+DY16</f>
        <v>0</v>
      </c>
      <c r="DX16" s="54">
        <f t="shared" ref="DX16" si="49">IF($R16="初 年 度",TRUNC((+DV16-GL16)/2,0),0)</f>
        <v>0</v>
      </c>
      <c r="DY16" s="351">
        <f t="shared" ref="DY16" si="50">IF($R16="次 年 度",TRUNC((+DV16-GL16)/2,0),0)</f>
        <v>0</v>
      </c>
      <c r="DZ16" s="55"/>
      <c r="EA16" s="288"/>
      <c r="EB16" s="289" t="s">
        <v>48</v>
      </c>
      <c r="EC16" s="424">
        <f t="shared" ref="EC16" si="51">IF(ED16&gt;0,1,0)</f>
        <v>0</v>
      </c>
      <c r="ED16" s="56"/>
      <c r="EE16" s="52"/>
      <c r="EF16" s="50">
        <f t="shared" ref="EF16" si="52">+EG16+EH16</f>
        <v>0</v>
      </c>
      <c r="EG16" s="54">
        <f t="shared" ref="EG16" si="53">IF($R16="初 年 度",TRUNC((+EE16-GO16)/2,0),0)</f>
        <v>0</v>
      </c>
      <c r="EH16" s="351">
        <f t="shared" ref="EH16" si="54">IF($R16="次 年 度",TRUNC((+EE16-GO16)/2,0),0)</f>
        <v>0</v>
      </c>
      <c r="EI16" s="55"/>
      <c r="EJ16" s="48">
        <f t="shared" ref="EJ16:EL16" si="55">SUM(DK16,DT16,EC16)</f>
        <v>0</v>
      </c>
      <c r="EK16" s="51">
        <f t="shared" si="55"/>
        <v>0</v>
      </c>
      <c r="EL16" s="51">
        <f t="shared" si="55"/>
        <v>0</v>
      </c>
      <c r="EM16" s="50">
        <f t="shared" ref="EM16" si="56">+EN16+EO16</f>
        <v>0</v>
      </c>
      <c r="EN16" s="51">
        <f t="shared" ref="EN16" si="57">SUM(DO16,DX16,EG16)</f>
        <v>0</v>
      </c>
      <c r="EO16" s="62">
        <f t="shared" ref="EO16" si="58">SUM(DP16,DY16,EH16)</f>
        <v>0</v>
      </c>
      <c r="EP16" s="61"/>
      <c r="EQ16" s="64">
        <f t="shared" ref="EQ16" si="59">SUM(U16,AF16,AO16,CH16,CQ16,DB16,EJ16)</f>
        <v>0</v>
      </c>
      <c r="ER16" s="62">
        <f t="shared" ref="ER16" si="60">SUM(V16,AG16,AP16,CI16,CR16,DC16,EK16)</f>
        <v>0</v>
      </c>
      <c r="ES16" s="62">
        <f t="shared" ref="ES16" si="61">SUM(Y16,AH16,AS16,CJ16,CU16,DD16,EL16)</f>
        <v>0</v>
      </c>
      <c r="ET16" s="51">
        <f t="shared" ref="ET16" si="62">+EU16+EV16</f>
        <v>0</v>
      </c>
      <c r="EU16" s="50">
        <f t="shared" ref="EU16" si="63">SUM(AA16,AJ16,AU16,CL16,CW16,DF16,EN16)</f>
        <v>0</v>
      </c>
      <c r="EV16" s="304">
        <f t="shared" ref="EV16" si="64">SUM(AB16,AK16,AV16,CM16,CX16,DG16,EO16)</f>
        <v>0</v>
      </c>
      <c r="EW16" s="48">
        <f t="shared" ref="EW16" si="65">IF(H16="（○）",220,0)</f>
        <v>0</v>
      </c>
      <c r="EX16" s="50">
        <f t="shared" ref="EX16" si="66">IF(H16="（○）",SUM(U16,AO16),0)</f>
        <v>0</v>
      </c>
      <c r="EY16" s="51">
        <f t="shared" ref="EY16" si="67">IF(H16="（○）",SUM(V16,AP16),0)</f>
        <v>0</v>
      </c>
      <c r="EZ16" s="51">
        <f t="shared" ref="EZ16" si="68">ROUND(EW16*EY16,0)</f>
        <v>0</v>
      </c>
      <c r="FA16" s="50">
        <f t="shared" ref="FA16" si="69">+FB16+FC16</f>
        <v>0</v>
      </c>
      <c r="FB16" s="54">
        <f t="shared" ref="FB16" si="70">IF($R16="初 年 度",TRUNC((+EZ16-GT16),0),0)</f>
        <v>0</v>
      </c>
      <c r="FC16" s="55">
        <f t="shared" ref="FC16" si="71">IF($R16="次 年 度",TRUNC((+EZ16-GT16),0),0)</f>
        <v>0</v>
      </c>
      <c r="FD16" s="64">
        <f t="shared" ref="FD16" si="72">SUM(ES16,EZ16)</f>
        <v>0</v>
      </c>
      <c r="FE16" s="51">
        <f t="shared" ref="FE16" si="73">+FF16+FG16</f>
        <v>0</v>
      </c>
      <c r="FF16" s="51">
        <f t="shared" ref="FF16" si="74">SUM(EU16,FB16)</f>
        <v>0</v>
      </c>
      <c r="FG16" s="63">
        <f t="shared" ref="FG16" si="75">SUM(EV16,FC16)</f>
        <v>0</v>
      </c>
      <c r="FH16" s="53">
        <f>IF(Q16="課税事業者（一般課税）",ROUNDUP(W16*10/110,0)+ROUNDUP(X16*10/110,0),0)</f>
        <v>0</v>
      </c>
      <c r="FI16" s="60">
        <f>IF(W16=0,ROUNDUP(FH16/2,0),FH16)</f>
        <v>0</v>
      </c>
      <c r="FJ16" s="571"/>
      <c r="FK16" s="369">
        <f>IF(Q16="課税事業者（一般課税）",ROUNDUP(AH16*10/110,0),0)</f>
        <v>0</v>
      </c>
      <c r="FL16" s="60">
        <f>ROUNDUP(FK16/2,0)</f>
        <v>0</v>
      </c>
      <c r="FM16" s="571"/>
      <c r="FN16" s="355">
        <f>IF(Q16="課税事業者（一般課税）",ROUNDUP(AQ16*10/110,0)+ROUNDUP(AR16*10/110,0),0)</f>
        <v>0</v>
      </c>
      <c r="FO16" s="60">
        <f>IF(AQ16=0,ROUNDUP(FN16/2,0),FN16)</f>
        <v>0</v>
      </c>
      <c r="FP16" s="571"/>
      <c r="FQ16" s="369">
        <f>IF(Q16="課税事業者（一般課税）",ROUNDUP(BB16*10/110,0),0)</f>
        <v>0</v>
      </c>
      <c r="FR16" s="60">
        <f>ROUNDUP(FQ16/2,0)</f>
        <v>0</v>
      </c>
      <c r="FS16" s="571"/>
      <c r="FT16" s="369">
        <f>IF(Q16="課税事業者（一般課税）",ROUNDUP(BK16*10/110,0),0)</f>
        <v>0</v>
      </c>
      <c r="FU16" s="60">
        <f>ROUNDUP(FT16/2,0)</f>
        <v>0</v>
      </c>
      <c r="FV16" s="571"/>
      <c r="FW16" s="53">
        <f>IF(Q16="課税事業者（一般課税）",ROUNDUP(BT16*10/110,0),0)</f>
        <v>0</v>
      </c>
      <c r="FX16" s="60">
        <f>ROUNDUP(FW16/2,0)</f>
        <v>0</v>
      </c>
      <c r="FY16" s="571"/>
      <c r="FZ16" s="377">
        <f>IF(Q16="課税事業者（一般課税）",ROUNDUP(CC16*10/110,0),0)</f>
        <v>0</v>
      </c>
      <c r="GA16" s="425">
        <f>ROUNDUP(FZ16/2,0)</f>
        <v>0</v>
      </c>
      <c r="GB16" s="571"/>
      <c r="GC16" s="53">
        <f>IF(Q16="課税事業者（一般課税）",ROUNDUP(CS16*10/110,0)+ROUNDUP(CT16*10/110,0),0)</f>
        <v>0</v>
      </c>
      <c r="GD16" s="60">
        <f>IF(CS16=0,ROUNDUP(GC16/2,0),GC16)</f>
        <v>0</v>
      </c>
      <c r="GE16" s="571"/>
      <c r="GF16" s="377">
        <f>IF(Q16="課税事業者（一般課税）",ROUNDUP(DD16*10/110,0),0)</f>
        <v>0</v>
      </c>
      <c r="GG16" s="60">
        <f>ROUNDUP(GF16/2,0)</f>
        <v>0</v>
      </c>
      <c r="GH16" s="571"/>
      <c r="GI16" s="53">
        <f>IF(Q16="課税事業者（一般課税）",ROUNDUP(DM16*10/110,0),0)</f>
        <v>0</v>
      </c>
      <c r="GJ16" s="60">
        <f>ROUNDUP(GI16/2,0)</f>
        <v>0</v>
      </c>
      <c r="GK16" s="571"/>
      <c r="GL16" s="377">
        <f>IF(Q16="課税事業者（一般課税）",ROUNDUP(DV16*10/110,0),0)</f>
        <v>0</v>
      </c>
      <c r="GM16" s="60">
        <f>ROUNDUP(GL16/2,0)</f>
        <v>0</v>
      </c>
      <c r="GN16" s="571"/>
      <c r="GO16" s="369">
        <f>IF(Q16="課税事業者（一般課税）",ROUNDUP(EE16*10/110,0),0)</f>
        <v>0</v>
      </c>
      <c r="GP16" s="60">
        <f>ROUNDUP(GO16/2,0)</f>
        <v>0</v>
      </c>
      <c r="GQ16" s="571"/>
      <c r="GR16" s="53">
        <f t="shared" ref="GR16:GS16" si="76">SUM(FH16,FK16,FN16,FQ16,FT16,FW16,FZ16,GC16,GF16,GI16,GL16,GO16)</f>
        <v>0</v>
      </c>
      <c r="GS16" s="60">
        <f t="shared" si="76"/>
        <v>0</v>
      </c>
      <c r="GT16" s="57">
        <f>IF(Q16="課税事業者（一般課税）",ROUNDUP(EZ16*10/110,0),0)</f>
        <v>0</v>
      </c>
      <c r="GU16" s="65">
        <f t="shared" ref="GU16" si="77">+GT16</f>
        <v>0</v>
      </c>
      <c r="GV16" s="428"/>
      <c r="GW16" s="430"/>
      <c r="GX16" s="608"/>
      <c r="GY16" s="609">
        <f>+$K$7</f>
        <v>0</v>
      </c>
      <c r="GZ16" s="609"/>
      <c r="HA16" s="609"/>
      <c r="HB16" s="599"/>
      <c r="HC16" s="610" t="str">
        <f t="shared" ref="HC16:HC55" si="78">+P16</f>
        <v/>
      </c>
      <c r="HD16" s="611" t="str">
        <f t="shared" ref="HD16:HD55" si="79">+O16</f>
        <v xml:space="preserve"> </v>
      </c>
      <c r="HE16" s="612" t="str">
        <f>IF(HD16&gt;=HC16,"OK","下限本数を下回っています")</f>
        <v>OK</v>
      </c>
    </row>
    <row r="17" spans="1:213" ht="25.5" customHeight="1">
      <c r="A17" s="438" t="str">
        <f>+$A$16</f>
        <v>令和６年度</v>
      </c>
      <c r="B17" s="439" t="str">
        <f>+$B$16</f>
        <v>2次</v>
      </c>
      <c r="C17" s="563" t="str">
        <f>+$C$16</f>
        <v>群馬県</v>
      </c>
      <c r="D17" s="440">
        <f>ROUNDDOWN(ROW()/2-7,0)</f>
        <v>1</v>
      </c>
      <c r="E17" s="441" t="s">
        <v>50</v>
      </c>
      <c r="F17" s="448"/>
      <c r="G17" s="470">
        <f>+G16</f>
        <v>0</v>
      </c>
      <c r="H17" s="471" t="str">
        <f t="shared" ref="H17:N17" si="80">IF($F17="今回請求",H16,IF($F17="済",H16,""))</f>
        <v/>
      </c>
      <c r="I17" s="472" t="str">
        <f t="shared" si="80"/>
        <v/>
      </c>
      <c r="J17" s="473" t="str">
        <f t="shared" si="80"/>
        <v/>
      </c>
      <c r="K17" s="474" t="str">
        <f t="shared" si="80"/>
        <v/>
      </c>
      <c r="L17" s="475" t="str">
        <f t="shared" si="80"/>
        <v/>
      </c>
      <c r="M17" s="476" t="str">
        <f t="shared" si="80"/>
        <v/>
      </c>
      <c r="N17" s="475" t="str">
        <f t="shared" si="80"/>
        <v/>
      </c>
      <c r="O17" s="477" t="str">
        <f>IFERROR(IF((S17+AM17)&gt;0,ROUNDDOWN((S17+AM17)/(V17+AP17),4)*1000," "),"")</f>
        <v/>
      </c>
      <c r="P17" s="478" t="str">
        <f>IFERROR(IF(M17="","",VLOOKUP(M17,'リスト　修正しない事'!$Q$3:$R$30,2,0)),0)</f>
        <v/>
      </c>
      <c r="Q17" s="479" t="str">
        <f>IF($F17="今回請求",Q16,IF($F17="済",Q16,""))</f>
        <v/>
      </c>
      <c r="R17" s="480" t="str">
        <f>IF($F17="今回請求",R16,IF($F17="済",R16,""))</f>
        <v/>
      </c>
      <c r="S17" s="481" t="str">
        <f>IFERROR(IF($F17="今回請求",S16,IF($F17="済",S16,"")),"")</f>
        <v/>
      </c>
      <c r="T17" s="482" t="str">
        <f>IFERROR(IF(M17="","",VLOOKUP(M17,'リスト　修正しない事'!$X$3:$Y$30,2,0)),0)</f>
        <v/>
      </c>
      <c r="U17" s="483">
        <f t="shared" ref="U17:U18" si="81">IF(V17&gt;0,1,0)</f>
        <v>0</v>
      </c>
      <c r="V17" s="481">
        <f>IFERROR(IF($F17="今回請求",V16,IF($F17="済",V16,0)),"")</f>
        <v>0</v>
      </c>
      <c r="W17" s="484">
        <f t="shared" si="1"/>
        <v>0</v>
      </c>
      <c r="X17" s="481">
        <f>IFERROR(IF($F17="今回請求",X16,IF($F17="済",X16,0)),"")</f>
        <v>0</v>
      </c>
      <c r="Y17" s="485">
        <f t="shared" ref="Y17:Y18" si="82">+W17+X17</f>
        <v>0</v>
      </c>
      <c r="Z17" s="485">
        <f t="shared" ref="Z17:Z18" si="83">+AA17+AB17</f>
        <v>0</v>
      </c>
      <c r="AA17" s="486">
        <f t="shared" ref="AA17:AA18" si="84">IF($R17="初 年 度",IF(+W17=0,TRUNC((+X17-FH17)/2,0),+W17-FH17),0)</f>
        <v>0</v>
      </c>
      <c r="AB17" s="487">
        <f t="shared" ref="AB17:AB18" si="85">IF($R17="次 年 度",IF(+W17=0,TRUNC((+X17-FH17)/2,0),+W17-FH17),0)</f>
        <v>0</v>
      </c>
      <c r="AC17" s="488"/>
      <c r="AD17" s="481" t="str">
        <f>IFERROR(IF($F17="今回請求",AD16,IF($F17="済",AD16,"")),"")</f>
        <v/>
      </c>
      <c r="AE17" s="484" t="s">
        <v>48</v>
      </c>
      <c r="AF17" s="484">
        <f t="shared" ref="AF17:AF18" si="86">IF(AG17&gt;0,1,0)</f>
        <v>0</v>
      </c>
      <c r="AG17" s="481">
        <f t="shared" ref="AG17:AH17" si="87">IFERROR(IF($F17="今回請求",AG16,IF($F17="済",AG16,0)),"")</f>
        <v>0</v>
      </c>
      <c r="AH17" s="481">
        <f t="shared" si="87"/>
        <v>0</v>
      </c>
      <c r="AI17" s="489">
        <f t="shared" ref="AI17:AI18" si="88">+AJ17+AK17</f>
        <v>0</v>
      </c>
      <c r="AJ17" s="486">
        <f t="shared" ref="AJ17:AJ18" si="89">IF($R17="初 年 度",TRUNC((+AH17-FK17)/2,0),0)</f>
        <v>0</v>
      </c>
      <c r="AK17" s="487">
        <f t="shared" ref="AK17:AK18" si="90">IF($R17="次 年 度",TRUNC((+AH17-FK17)/2,0),0)</f>
        <v>0</v>
      </c>
      <c r="AL17" s="488"/>
      <c r="AM17" s="481" t="str">
        <f>IFERROR(IF($F17="今回請求",AM16,IF($F17="済",AM16,"")),"")</f>
        <v/>
      </c>
      <c r="AN17" s="490">
        <f>IFERROR(IF(AP17="","",VLOOKUP(M17,'リスト　修正しない事'!$AA$3:$AB$30,2,0)),0)</f>
        <v>0</v>
      </c>
      <c r="AO17" s="490">
        <f t="shared" ref="AO17:AO18" si="91">IF(AP17&gt;0,1,0)</f>
        <v>0</v>
      </c>
      <c r="AP17" s="481">
        <f t="shared" ref="AP17" si="92">IFERROR(IF($F17="今回請求",AP16,IF($F17="済",AP16,0)),"")</f>
        <v>0</v>
      </c>
      <c r="AQ17" s="490">
        <f t="shared" ref="AQ17:AQ18" si="93">IF(AP17&gt;0,ROUND(AN17*AP17,0),0)</f>
        <v>0</v>
      </c>
      <c r="AR17" s="481">
        <f t="shared" ref="AR17" si="94">IFERROR(IF($F17="今回請求",AR16,IF($F17="済",AR16,0)),"")</f>
        <v>0</v>
      </c>
      <c r="AS17" s="491">
        <f t="shared" ref="AS17:AS18" si="95">+AQ17+AR17</f>
        <v>0</v>
      </c>
      <c r="AT17" s="485">
        <f t="shared" ref="AT17:AT18" si="96">+AU17+AV17</f>
        <v>0</v>
      </c>
      <c r="AU17" s="486">
        <f t="shared" ref="AU17:AU18" si="97">IF($R17="初 年 度",IF(+AQ17=0,TRUNC((+AR17-FN17)/2,0),+AQ17-FN17),0)</f>
        <v>0</v>
      </c>
      <c r="AV17" s="487">
        <f t="shared" ref="AV17:AV18" si="98">IF($R17="次 年 度",IF(+AQ17=0,TRUNC((+AR17-FN17)/2,0),+AQ17-FN17),0)</f>
        <v>0</v>
      </c>
      <c r="AW17" s="488"/>
      <c r="AX17" s="481" t="str">
        <f>IFERROR(IF($F17="今回請求",AX16,IF($F17="済",AX16,"")),"")</f>
        <v/>
      </c>
      <c r="AY17" s="492" t="s">
        <v>129</v>
      </c>
      <c r="AZ17" s="493">
        <f t="shared" ref="AZ17:AZ18" si="99">IF(BA17&gt;0,1,0)</f>
        <v>0</v>
      </c>
      <c r="BA17" s="481">
        <f t="shared" ref="BA17" si="100">IFERROR(IF($F17="今回請求",BA16,IF($F17="済",BA16,0)),"")</f>
        <v>0</v>
      </c>
      <c r="BB17" s="481">
        <f t="shared" ref="BB17" si="101">IFERROR(IF($F17="今回請求",BB16,IF($F17="済",BB16,0)),"")</f>
        <v>0</v>
      </c>
      <c r="BC17" s="485">
        <f t="shared" ref="BC17:BC18" si="102">+BD17+BE17</f>
        <v>0</v>
      </c>
      <c r="BD17" s="486">
        <f t="shared" ref="BD17:BD18" si="103">IF($R17="初 年 度",TRUNC((+BB17-FQ17)/2,0),0)</f>
        <v>0</v>
      </c>
      <c r="BE17" s="487">
        <f t="shared" ref="BE17:BE18" si="104">IF($R17="次 年 度",TRUNC((+BB17-FQ17)/2,0),0)</f>
        <v>0</v>
      </c>
      <c r="BF17" s="488"/>
      <c r="BG17" s="481" t="str">
        <f>IFERROR(IF($F17="今回請求",BG16,IF($F17="済",BG16,"")),"")</f>
        <v/>
      </c>
      <c r="BH17" s="492" t="s">
        <v>48</v>
      </c>
      <c r="BI17" s="493">
        <f t="shared" ref="BI17:BI18" si="105">IF(BJ17&gt;0,1,0)</f>
        <v>0</v>
      </c>
      <c r="BJ17" s="481">
        <f t="shared" ref="BJ17:BK17" si="106">IFERROR(IF($F17="今回請求",BJ16,IF($F17="済",BJ16,0)),"")</f>
        <v>0</v>
      </c>
      <c r="BK17" s="481">
        <f t="shared" si="106"/>
        <v>0</v>
      </c>
      <c r="BL17" s="485">
        <f t="shared" ref="BL17:BL18" si="107">+BM17+BN17</f>
        <v>0</v>
      </c>
      <c r="BM17" s="486">
        <f t="shared" ref="BM17:BM18" si="108">IF($R17="初 年 度",TRUNC((+BK17-FT17)/2,0),0)</f>
        <v>0</v>
      </c>
      <c r="BN17" s="487">
        <f t="shared" ref="BN17:BN18" si="109">IF($R17="次 年 度",TRUNC((+BK17-FT17)/2,0),0)</f>
        <v>0</v>
      </c>
      <c r="BO17" s="488"/>
      <c r="BP17" s="481" t="str">
        <f>IFERROR(IF($F17="今回請求",BP16,IF($F17="済",BP16,"")),"")</f>
        <v/>
      </c>
      <c r="BQ17" s="492" t="s">
        <v>48</v>
      </c>
      <c r="BR17" s="493">
        <f t="shared" ref="BR17:BR18" si="110">IF(BS17&gt;0,1,0)</f>
        <v>0</v>
      </c>
      <c r="BS17" s="481">
        <f t="shared" ref="BS17" si="111">IFERROR(IF($F17="今回請求",BS16,IF($F17="済",BS16,0)),"")</f>
        <v>0</v>
      </c>
      <c r="BT17" s="481">
        <f t="shared" ref="BT17" si="112">IFERROR(IF($F17="今回請求",BT16,IF($F17="済",BT16,0)),"")</f>
        <v>0</v>
      </c>
      <c r="BU17" s="485">
        <f t="shared" ref="BU17:BU18" si="113">+BV17+BW17</f>
        <v>0</v>
      </c>
      <c r="BV17" s="486">
        <f t="shared" ref="BV17:BV18" si="114">IF($R17="初 年 度",TRUNC((+BT17-FW17)/2,0),0)</f>
        <v>0</v>
      </c>
      <c r="BW17" s="487">
        <f t="shared" ref="BW17:BW18" si="115">IF($R17="次 年 度",TRUNC((+BT17-FW17)/2,0),0)</f>
        <v>0</v>
      </c>
      <c r="BX17" s="488"/>
      <c r="BY17" s="481" t="str">
        <f>IFERROR(IF($F17="今回請求",BY16,IF($F17="済",BY16,"")),"")</f>
        <v/>
      </c>
      <c r="BZ17" s="492" t="s">
        <v>48</v>
      </c>
      <c r="CA17" s="493">
        <f t="shared" ref="CA17:CA18" si="116">IF(CB17&gt;0,1,0)</f>
        <v>0</v>
      </c>
      <c r="CB17" s="481">
        <f t="shared" ref="CB17" si="117">IFERROR(IF($F17="今回請求",CB16,IF($F17="済",CB16,0)),"")</f>
        <v>0</v>
      </c>
      <c r="CC17" s="481">
        <f t="shared" ref="CC17" si="118">IFERROR(IF($F17="今回請求",CC16,IF($F17="済",CC16,0)),"")</f>
        <v>0</v>
      </c>
      <c r="CD17" s="485">
        <f t="shared" ref="CD17:CD18" si="119">+CE17+CF17</f>
        <v>0</v>
      </c>
      <c r="CE17" s="486">
        <f t="shared" ref="CE17:CE18" si="120">IF($R17="初 年 度",TRUNC((+CC17-FZ17)/2,0),0)</f>
        <v>0</v>
      </c>
      <c r="CF17" s="487">
        <f t="shared" ref="CF17:CF18" si="121">IF($R17="次 年 度",TRUNC((+CC17-FZ17)/2,0),0)</f>
        <v>0</v>
      </c>
      <c r="CG17" s="488"/>
      <c r="CH17" s="494">
        <f t="shared" ref="CH17:CH18" si="122">SUM(AZ17,BI17,BR17,CA17)</f>
        <v>0</v>
      </c>
      <c r="CI17" s="485">
        <f t="shared" ref="CI17:CI18" si="123">SUM(BA17,BJ17,BS17,CB17)</f>
        <v>0</v>
      </c>
      <c r="CJ17" s="485">
        <f t="shared" ref="CJ17:CJ18" si="124">SUM(BB17,BK17,BT17,CC17)</f>
        <v>0</v>
      </c>
      <c r="CK17" s="485">
        <f t="shared" ref="CK17:CK18" si="125">SUM(BC17,BL17,BU17,CD17)</f>
        <v>0</v>
      </c>
      <c r="CL17" s="485">
        <f t="shared" ref="CL17:CL18" si="126">SUM(BD17,BM17,BV17,CE17)</f>
        <v>0</v>
      </c>
      <c r="CM17" s="495">
        <f t="shared" ref="CM17:CM18" si="127">SUM(BE17,BN17,BW17,CF17)</f>
        <v>0</v>
      </c>
      <c r="CN17" s="496"/>
      <c r="CO17" s="481" t="str">
        <f>IFERROR(IF($F17="今回請求",CO16,IF($F17="済",CO16,"")),"")</f>
        <v/>
      </c>
      <c r="CP17" s="497">
        <f>IFERROR(IF(CR17="","",VLOOKUP(M17,'リスト　修正しない事'!$AD$7:$AE$29,2,0)),0)</f>
        <v>0</v>
      </c>
      <c r="CQ17" s="498">
        <f>IFERROR(IF(CR17&gt;0,1,0),"")</f>
        <v>0</v>
      </c>
      <c r="CR17" s="481">
        <f t="shared" ref="CR17" si="128">IFERROR(IF($F17="今回請求",CR16,IF($F17="済",CR16,0)),"")</f>
        <v>0</v>
      </c>
      <c r="CS17" s="499">
        <f t="shared" ref="CS17:CS18" si="129">IF(CR17&gt;0,ROUND(CP17*CR17,0),0)</f>
        <v>0</v>
      </c>
      <c r="CT17" s="481">
        <f t="shared" ref="CT17" si="130">IFERROR(IF($F17="今回請求",CT16,IF($F17="済",CT16,0)),"")</f>
        <v>0</v>
      </c>
      <c r="CU17" s="491">
        <f t="shared" ref="CU17:CU18" si="131">+CS17+CT17</f>
        <v>0</v>
      </c>
      <c r="CV17" s="485">
        <f t="shared" ref="CV17:CV18" si="132">+CW17+CX17</f>
        <v>0</v>
      </c>
      <c r="CW17" s="486">
        <f t="shared" ref="CW17:CW18" si="133">IF($R17="初 年 度",IF(+CS17=0,TRUNC((+CT17-GC17)/2,0),+CS17-GC17),0)</f>
        <v>0</v>
      </c>
      <c r="CX17" s="487">
        <f t="shared" ref="CX17:CX18" si="134">IF($R17="次 年 度",IF(+CS17=0,TRUNC((+CT17-GC17)/2,0),+CS17-GC17),0)</f>
        <v>0</v>
      </c>
      <c r="CY17" s="488"/>
      <c r="CZ17" s="481" t="str">
        <f>IFERROR(IF($F17="今回請求",CZ16,IF($F17="済",CZ16,"")),"")</f>
        <v/>
      </c>
      <c r="DA17" s="500" t="s">
        <v>48</v>
      </c>
      <c r="DB17" s="500">
        <f t="shared" ref="DB17:DB18" si="135">IF(DC17&gt;0,1,0)</f>
        <v>0</v>
      </c>
      <c r="DC17" s="481">
        <f t="shared" ref="DC17" si="136">IFERROR(IF($F17="今回請求",DC16,IF($F17="済",DC16,0)),"")</f>
        <v>0</v>
      </c>
      <c r="DD17" s="481">
        <f t="shared" ref="DD17" si="137">IFERROR(IF($F17="今回請求",DD16,IF($F17="済",DD16,0)),"")</f>
        <v>0</v>
      </c>
      <c r="DE17" s="501">
        <f t="shared" ref="DE17:DE18" si="138">+DF17+DG17</f>
        <v>0</v>
      </c>
      <c r="DF17" s="486">
        <f t="shared" ref="DF17:DF18" si="139">IF($R17="初 年 度",TRUNC((+DD17-GF17)/2,0),0)</f>
        <v>0</v>
      </c>
      <c r="DG17" s="487">
        <f t="shared" ref="DG17:DG18" si="140">IF($R17="次 年 度",TRUNC((+DD17-GF17)/2,0),0)</f>
        <v>0</v>
      </c>
      <c r="DH17" s="488"/>
      <c r="DI17" s="481" t="str">
        <f>IFERROR(IF($F17="今回請求",DI16,IF($F17="済",DI16,"")),"")</f>
        <v/>
      </c>
      <c r="DJ17" s="492" t="s">
        <v>48</v>
      </c>
      <c r="DK17" s="492">
        <f t="shared" ref="DK17:DK18" si="141">IF(DL17&gt;0,1,0)</f>
        <v>0</v>
      </c>
      <c r="DL17" s="481">
        <f t="shared" ref="DL17" si="142">IFERROR(IF($F17="今回請求",DL16,IF($F17="済",DL16,0)),"")</f>
        <v>0</v>
      </c>
      <c r="DM17" s="481">
        <f t="shared" ref="DM17" si="143">IFERROR(IF($F17="今回請求",DM16,IF($F17="済",DM16,0)),"")</f>
        <v>0</v>
      </c>
      <c r="DN17" s="485">
        <f t="shared" ref="DN17:DN18" si="144">+DO17+DP17</f>
        <v>0</v>
      </c>
      <c r="DO17" s="486">
        <f t="shared" ref="DO17:DO18" si="145">IF($R17="初 年 度",TRUNC((+DM17-GI17)/2,0),0)</f>
        <v>0</v>
      </c>
      <c r="DP17" s="487">
        <f t="shared" ref="DP17:DP18" si="146">IF($R17="次 年 度",TRUNC((+DM17-GI17)/2,0),0)</f>
        <v>0</v>
      </c>
      <c r="DQ17" s="488"/>
      <c r="DR17" s="481" t="str">
        <f>IFERROR(IF($F17="今回請求",DR16,IF($F17="済",DR16,"")),"")</f>
        <v/>
      </c>
      <c r="DS17" s="502" t="s">
        <v>48</v>
      </c>
      <c r="DT17" s="502">
        <f t="shared" ref="DT17:DT18" si="147">IF(DU17&gt;0,1,0)</f>
        <v>0</v>
      </c>
      <c r="DU17" s="481">
        <f t="shared" ref="DU17" si="148">IFERROR(IF($F17="今回請求",DU16,IF($F17="済",DU16,0)),"")</f>
        <v>0</v>
      </c>
      <c r="DV17" s="481">
        <f t="shared" ref="DV17" si="149">IFERROR(IF($F17="今回請求",DV16,IF($F17="済",DV16,0)),"")</f>
        <v>0</v>
      </c>
      <c r="DW17" s="485">
        <f t="shared" ref="DW17:DW18" si="150">+DX17+DY17</f>
        <v>0</v>
      </c>
      <c r="DX17" s="486">
        <f t="shared" ref="DX17:DX18" si="151">IF($R17="初 年 度",TRUNC((+DV17-GL17)/2,0),0)</f>
        <v>0</v>
      </c>
      <c r="DY17" s="487">
        <f t="shared" ref="DY17:DY18" si="152">IF($R17="次 年 度",TRUNC((+DV17-GL17)/2,0),0)</f>
        <v>0</v>
      </c>
      <c r="DZ17" s="488"/>
      <c r="EA17" s="481" t="str">
        <f>IFERROR(IF($F17="今回請求",EA16,IF($F17="済",EA16,"")),"")</f>
        <v/>
      </c>
      <c r="EB17" s="492" t="s">
        <v>48</v>
      </c>
      <c r="EC17" s="492">
        <f t="shared" ref="EC17:EC18" si="153">IF(ED17&gt;0,1,0)</f>
        <v>0</v>
      </c>
      <c r="ED17" s="481">
        <f t="shared" ref="ED17" si="154">IFERROR(IF($F17="今回請求",ED16,IF($F17="済",ED16,0)),"")</f>
        <v>0</v>
      </c>
      <c r="EE17" s="481">
        <f t="shared" ref="EE17" si="155">IFERROR(IF($F17="今回請求",EE16,IF($F17="済",EE16,0)),"")</f>
        <v>0</v>
      </c>
      <c r="EF17" s="485">
        <f t="shared" ref="EF17:EF18" si="156">+EG17+EH17</f>
        <v>0</v>
      </c>
      <c r="EG17" s="486">
        <f t="shared" ref="EG17:EG18" si="157">IF($R17="初 年 度",TRUNC((+EE17-GO17)/2,0),0)</f>
        <v>0</v>
      </c>
      <c r="EH17" s="487">
        <f t="shared" ref="EH17:EH18" si="158">IF($R17="次 年 度",TRUNC((+EE17-GO17)/2,0),0)</f>
        <v>0</v>
      </c>
      <c r="EI17" s="488"/>
      <c r="EJ17" s="494">
        <f t="shared" ref="EJ17:EJ18" si="159">SUM(DK17,DT17,EC17)</f>
        <v>0</v>
      </c>
      <c r="EK17" s="503">
        <f t="shared" ref="EK17:EK18" si="160">SUM(DL17,DU17,ED17)</f>
        <v>0</v>
      </c>
      <c r="EL17" s="503">
        <f t="shared" ref="EL17:EL18" si="161">SUM(DM17,DV17,EE17)</f>
        <v>0</v>
      </c>
      <c r="EM17" s="485">
        <f t="shared" ref="EM17:EM18" si="162">+EN17+EO17</f>
        <v>0</v>
      </c>
      <c r="EN17" s="503">
        <f t="shared" ref="EN17:EN18" si="163">SUM(DO17,DX17,EG17)</f>
        <v>0</v>
      </c>
      <c r="EO17" s="504">
        <f t="shared" ref="EO17:EO18" si="164">SUM(DP17,DY17,EH17)</f>
        <v>0</v>
      </c>
      <c r="EP17" s="496"/>
      <c r="EQ17" s="505">
        <f t="shared" ref="EQ17:EQ18" si="165">SUM(U17,AF17,AO17,CH17,CQ17,DB17,EJ17)</f>
        <v>0</v>
      </c>
      <c r="ER17" s="504">
        <f t="shared" ref="ER17:ER18" si="166">SUM(V17,AG17,AP17,CI17,CR17,DC17,EK17)</f>
        <v>0</v>
      </c>
      <c r="ES17" s="504">
        <f t="shared" ref="ES17:ES18" si="167">SUM(Y17,AH17,AS17,CJ17,CU17,DD17,EL17)</f>
        <v>0</v>
      </c>
      <c r="ET17" s="503">
        <f t="shared" ref="ET17:ET18" si="168">+EU17+EV17</f>
        <v>0</v>
      </c>
      <c r="EU17" s="485">
        <f t="shared" ref="EU17:EU18" si="169">SUM(AA17,AJ17,AU17,CL17,CW17,DF17,EN17)</f>
        <v>0</v>
      </c>
      <c r="EV17" s="495">
        <f t="shared" ref="EV17:EV18" si="170">SUM(AB17,AK17,AV17,CM17,CX17,DG17,EO17)</f>
        <v>0</v>
      </c>
      <c r="EW17" s="494">
        <f t="shared" ref="EW17:EW18" si="171">IF(H17="（○）",220,0)</f>
        <v>0</v>
      </c>
      <c r="EX17" s="485">
        <f t="shared" ref="EX17:EX18" si="172">IF(H17="（○）",SUM(U17,AO17),0)</f>
        <v>0</v>
      </c>
      <c r="EY17" s="503">
        <f t="shared" ref="EY17:EY18" si="173">IF(H17="（○）",SUM(V17,AP17),0)</f>
        <v>0</v>
      </c>
      <c r="EZ17" s="503">
        <f t="shared" ref="EZ17:EZ18" si="174">ROUND(EW17*EY17,0)</f>
        <v>0</v>
      </c>
      <c r="FA17" s="485">
        <f t="shared" ref="FA17:FA18" si="175">+FB17+FC17</f>
        <v>0</v>
      </c>
      <c r="FB17" s="486">
        <f t="shared" ref="FB17:FB18" si="176">IF($R17="初 年 度",TRUNC((+EZ17-GT17),0),0)</f>
        <v>0</v>
      </c>
      <c r="FC17" s="488">
        <f t="shared" ref="FC17:FC18" si="177">IF($R17="次 年 度",TRUNC((+EZ17-GT17),0),0)</f>
        <v>0</v>
      </c>
      <c r="FD17" s="505">
        <f t="shared" ref="FD17:FD18" si="178">SUM(ES17,EZ17)</f>
        <v>0</v>
      </c>
      <c r="FE17" s="503">
        <f t="shared" ref="FE17:FE18" si="179">+FF17+FG17</f>
        <v>0</v>
      </c>
      <c r="FF17" s="503">
        <f t="shared" ref="FF17:FF18" si="180">SUM(EU17,FB17)</f>
        <v>0</v>
      </c>
      <c r="FG17" s="506">
        <f t="shared" ref="FG17:FG18" si="181">SUM(EV17,FC17)</f>
        <v>0</v>
      </c>
      <c r="FH17" s="507">
        <f>IF(Q17="課税事業者（一般課税）",ROUNDUP(W17*10/110,0)+ROUNDUP(X17*10/110,0),0)</f>
        <v>0</v>
      </c>
      <c r="FI17" s="508">
        <f>IF(W17=0,ROUNDUP(FH17/2,0),FH17)</f>
        <v>0</v>
      </c>
      <c r="FJ17" s="572"/>
      <c r="FK17" s="509">
        <f>IF(Q17="課税事業者（一般課税）",ROUNDUP(AH17*10/110,0),0)</f>
        <v>0</v>
      </c>
      <c r="FL17" s="508">
        <f>ROUNDUP(FK17/2,0)</f>
        <v>0</v>
      </c>
      <c r="FM17" s="572"/>
      <c r="FN17" s="511">
        <f>IF(Q17="課税事業者（一般課税）",ROUNDUP(AQ17*10/110,0)+ROUNDUP(AR17*10/110,0),0)</f>
        <v>0</v>
      </c>
      <c r="FO17" s="508">
        <f>IF(AQ17=0,ROUNDUP(FN17/2,0),FN17)</f>
        <v>0</v>
      </c>
      <c r="FP17" s="572"/>
      <c r="FQ17" s="509">
        <f>IF(Q17="課税事業者（一般課税）",ROUNDUP(BB17*10/110,0),0)</f>
        <v>0</v>
      </c>
      <c r="FR17" s="508">
        <f>ROUNDUP(FQ17/2,0)</f>
        <v>0</v>
      </c>
      <c r="FS17" s="572"/>
      <c r="FT17" s="509">
        <f>IF(Q17="課税事業者（一般課税）",ROUNDUP(BK17*10/110,0),0)</f>
        <v>0</v>
      </c>
      <c r="FU17" s="508">
        <f>ROUNDUP(FT17/2,0)</f>
        <v>0</v>
      </c>
      <c r="FV17" s="572"/>
      <c r="FW17" s="507">
        <f>IF(Q17="課税事業者（一般課税）",ROUNDUP(BT17*10/110,0),0)</f>
        <v>0</v>
      </c>
      <c r="FX17" s="508">
        <f>ROUNDUP(FW17/2,0)</f>
        <v>0</v>
      </c>
      <c r="FY17" s="572"/>
      <c r="FZ17" s="512">
        <f>IF(Q17="課税事業者（一般課税）",ROUNDUP(CC17*10/110,0),0)</f>
        <v>0</v>
      </c>
      <c r="GA17" s="501">
        <f>ROUNDUP(FZ17/2,0)</f>
        <v>0</v>
      </c>
      <c r="GB17" s="572"/>
      <c r="GC17" s="507">
        <f>IF(Q17="課税事業者（一般課税）",ROUNDUP(CS17*10/110,0)+ROUNDUP(CT17*10/110,0),0)</f>
        <v>0</v>
      </c>
      <c r="GD17" s="508">
        <f>IF(CS17=0,ROUNDUP(GC17/2,0),GC17)</f>
        <v>0</v>
      </c>
      <c r="GE17" s="572"/>
      <c r="GF17" s="512">
        <f>IF(Q17="課税事業者（一般課税）",ROUNDUP(DD17*10/110,0),0)</f>
        <v>0</v>
      </c>
      <c r="GG17" s="508">
        <f>ROUNDUP(GF17/2,0)</f>
        <v>0</v>
      </c>
      <c r="GH17" s="572"/>
      <c r="GI17" s="507">
        <f>IF(Q17="課税事業者（一般課税）",ROUNDUP(DM17*10/110,0),0)</f>
        <v>0</v>
      </c>
      <c r="GJ17" s="508">
        <f>ROUNDUP(GI17/2,0)</f>
        <v>0</v>
      </c>
      <c r="GK17" s="572"/>
      <c r="GL17" s="512">
        <f>IF(Q17="課税事業者（一般課税）",ROUNDUP(DV17*10/110,0),0)</f>
        <v>0</v>
      </c>
      <c r="GM17" s="508">
        <f>ROUNDUP(GL17/2,0)</f>
        <v>0</v>
      </c>
      <c r="GN17" s="572"/>
      <c r="GO17" s="509">
        <f>IF(Q17="課税事業者（一般課税）",ROUNDUP(EE17*10/110,0),0)</f>
        <v>0</v>
      </c>
      <c r="GP17" s="508">
        <f>ROUNDUP(GO17/2,0)</f>
        <v>0</v>
      </c>
      <c r="GQ17" s="572"/>
      <c r="GR17" s="507">
        <f t="shared" ref="GR17:GR18" si="182">SUM(FH17,FK17,FN17,FQ17,FT17,FW17,FZ17,GC17,GF17,GI17,GL17,GO17)</f>
        <v>0</v>
      </c>
      <c r="GS17" s="508">
        <f t="shared" ref="GS17:GS18" si="183">SUM(FI17,FL17,FO17,FR17,FU17,FX17,GA17,GD17,GG17,GJ17,GM17,GP17)</f>
        <v>0</v>
      </c>
      <c r="GT17" s="513">
        <f>IF(Q17="課税事業者（一般課税）",ROUNDUP(EZ17*10/110,0),0)</f>
        <v>0</v>
      </c>
      <c r="GU17" s="510">
        <f t="shared" ref="GU17:GU18" si="184">+GT17</f>
        <v>0</v>
      </c>
      <c r="GV17" s="514" t="str">
        <f>IF($F17="今回請求",GV16,IF($F17="済",GV16,""))</f>
        <v/>
      </c>
      <c r="GW17" s="481">
        <f t="shared" ref="GW17" si="185">IFERROR(IF($F17="今回請求",GW16,IF($F17="済",GW16,0)),"")</f>
        <v>0</v>
      </c>
      <c r="GX17" s="613"/>
      <c r="GY17" s="609">
        <f>+$K$7</f>
        <v>0</v>
      </c>
      <c r="GZ17" s="609"/>
      <c r="HA17" s="609"/>
      <c r="HB17" s="599"/>
      <c r="HC17" s="614" t="str">
        <f t="shared" si="78"/>
        <v/>
      </c>
      <c r="HD17" s="615" t="str">
        <f t="shared" si="79"/>
        <v/>
      </c>
      <c r="HE17" s="616" t="str">
        <f t="shared" ref="HE17:HE33" si="186">IF(HD17&gt;=HC17,"OK","下限本数を下回っています")</f>
        <v>OK</v>
      </c>
    </row>
    <row r="18" spans="1:213" ht="25.5" customHeight="1">
      <c r="A18" s="28" t="str">
        <f t="shared" ref="A18:A55" si="187">+$A$16</f>
        <v>令和６年度</v>
      </c>
      <c r="B18" s="29" t="str">
        <f t="shared" ref="B18:B55" si="188">+$B$16</f>
        <v>2次</v>
      </c>
      <c r="C18" s="567" t="str">
        <f t="shared" ref="C18:C55" si="189">+$C$16</f>
        <v>群馬県</v>
      </c>
      <c r="D18" s="25">
        <f t="shared" ref="D18:D55" si="190">ROUNDDOWN(ROW()/2-7,0)</f>
        <v>2</v>
      </c>
      <c r="E18" s="24" t="s">
        <v>137</v>
      </c>
      <c r="F18" s="460">
        <f t="shared" ref="F18" si="191">IF(F19=" ","",F19)</f>
        <v>0</v>
      </c>
      <c r="G18" s="225"/>
      <c r="H18" s="224"/>
      <c r="I18" s="422"/>
      <c r="J18" s="384"/>
      <c r="K18" s="422"/>
      <c r="L18" s="423"/>
      <c r="M18" s="561"/>
      <c r="N18" s="385"/>
      <c r="O18" s="569" t="str">
        <f>IF((S18+AM18)&gt;0,ROUNDDOWN((S18+AM18)/(V18+AP18),4)*1000," ")</f>
        <v xml:space="preserve"> </v>
      </c>
      <c r="P18" s="461" t="str">
        <f>IFERROR(IF(M18="","",VLOOKUP(M18,'リスト　修正しない事'!$Q$3:$R$30,2,0)),0)</f>
        <v/>
      </c>
      <c r="Q18" s="66"/>
      <c r="R18" s="450"/>
      <c r="S18" s="286"/>
      <c r="T18" s="462" t="str">
        <f>IFERROR(IF(M18="","",VLOOKUP(M18,'リスト　修正しない事'!$X$3:$Y$30,2,0)),0)</f>
        <v/>
      </c>
      <c r="U18" s="59">
        <f t="shared" si="81"/>
        <v>0</v>
      </c>
      <c r="V18" s="56"/>
      <c r="W18" s="50">
        <f>IFERROR(IF(V18&gt;0,ROUND(T18*V18,0),0),0)</f>
        <v>0</v>
      </c>
      <c r="X18" s="49"/>
      <c r="Y18" s="50">
        <f t="shared" si="82"/>
        <v>0</v>
      </c>
      <c r="Z18" s="50">
        <f t="shared" si="83"/>
        <v>0</v>
      </c>
      <c r="AA18" s="54">
        <f t="shared" si="84"/>
        <v>0</v>
      </c>
      <c r="AB18" s="351">
        <f t="shared" si="85"/>
        <v>0</v>
      </c>
      <c r="AC18" s="55"/>
      <c r="AD18" s="286"/>
      <c r="AE18" s="289" t="s">
        <v>391</v>
      </c>
      <c r="AF18" s="59">
        <f t="shared" si="86"/>
        <v>0</v>
      </c>
      <c r="AG18" s="56"/>
      <c r="AH18" s="52"/>
      <c r="AI18" s="54">
        <f t="shared" si="88"/>
        <v>0</v>
      </c>
      <c r="AJ18" s="54">
        <f t="shared" si="89"/>
        <v>0</v>
      </c>
      <c r="AK18" s="351">
        <f t="shared" si="90"/>
        <v>0</v>
      </c>
      <c r="AL18" s="55"/>
      <c r="AM18" s="288"/>
      <c r="AN18" s="51" t="str">
        <f>IFERROR(IF(AP18="","",VLOOKUP(M18,'リスト　修正しない事'!$AA$3:$AB$30,2,0)),0)</f>
        <v/>
      </c>
      <c r="AO18" s="59">
        <f t="shared" si="91"/>
        <v>0</v>
      </c>
      <c r="AP18" s="56"/>
      <c r="AQ18" s="58">
        <f t="shared" si="93"/>
        <v>0</v>
      </c>
      <c r="AR18" s="52"/>
      <c r="AS18" s="59">
        <f t="shared" si="95"/>
        <v>0</v>
      </c>
      <c r="AT18" s="50">
        <f t="shared" si="96"/>
        <v>0</v>
      </c>
      <c r="AU18" s="54">
        <f t="shared" si="97"/>
        <v>0</v>
      </c>
      <c r="AV18" s="351">
        <f t="shared" si="98"/>
        <v>0</v>
      </c>
      <c r="AW18" s="55"/>
      <c r="AX18" s="286"/>
      <c r="AY18" s="289" t="s">
        <v>129</v>
      </c>
      <c r="AZ18" s="59">
        <f t="shared" si="99"/>
        <v>0</v>
      </c>
      <c r="BA18" s="56"/>
      <c r="BB18" s="52"/>
      <c r="BC18" s="50">
        <f t="shared" si="102"/>
        <v>0</v>
      </c>
      <c r="BD18" s="54">
        <f t="shared" si="103"/>
        <v>0</v>
      </c>
      <c r="BE18" s="351">
        <f t="shared" si="104"/>
        <v>0</v>
      </c>
      <c r="BF18" s="55"/>
      <c r="BG18" s="288"/>
      <c r="BH18" s="289" t="s">
        <v>391</v>
      </c>
      <c r="BI18" s="59">
        <f t="shared" si="105"/>
        <v>0</v>
      </c>
      <c r="BJ18" s="56"/>
      <c r="BK18" s="52"/>
      <c r="BL18" s="50">
        <f t="shared" si="107"/>
        <v>0</v>
      </c>
      <c r="BM18" s="54">
        <f t="shared" si="108"/>
        <v>0</v>
      </c>
      <c r="BN18" s="351">
        <f t="shared" si="109"/>
        <v>0</v>
      </c>
      <c r="BO18" s="55"/>
      <c r="BP18" s="286"/>
      <c r="BQ18" s="289" t="s">
        <v>391</v>
      </c>
      <c r="BR18" s="59">
        <f t="shared" si="110"/>
        <v>0</v>
      </c>
      <c r="BS18" s="56"/>
      <c r="BT18" s="52"/>
      <c r="BU18" s="50">
        <f t="shared" si="113"/>
        <v>0</v>
      </c>
      <c r="BV18" s="54">
        <f t="shared" si="114"/>
        <v>0</v>
      </c>
      <c r="BW18" s="351">
        <f t="shared" si="115"/>
        <v>0</v>
      </c>
      <c r="BX18" s="55"/>
      <c r="BY18" s="288"/>
      <c r="BZ18" s="289" t="s">
        <v>391</v>
      </c>
      <c r="CA18" s="59">
        <f t="shared" si="116"/>
        <v>0</v>
      </c>
      <c r="CB18" s="56"/>
      <c r="CC18" s="52"/>
      <c r="CD18" s="50">
        <f t="shared" si="119"/>
        <v>0</v>
      </c>
      <c r="CE18" s="54">
        <f t="shared" si="120"/>
        <v>0</v>
      </c>
      <c r="CF18" s="351">
        <f t="shared" si="121"/>
        <v>0</v>
      </c>
      <c r="CG18" s="55"/>
      <c r="CH18" s="48">
        <f t="shared" si="122"/>
        <v>0</v>
      </c>
      <c r="CI18" s="50">
        <f t="shared" si="123"/>
        <v>0</v>
      </c>
      <c r="CJ18" s="50">
        <f t="shared" si="124"/>
        <v>0</v>
      </c>
      <c r="CK18" s="50">
        <f t="shared" si="125"/>
        <v>0</v>
      </c>
      <c r="CL18" s="50">
        <f t="shared" si="126"/>
        <v>0</v>
      </c>
      <c r="CM18" s="304">
        <f t="shared" si="127"/>
        <v>0</v>
      </c>
      <c r="CN18" s="61"/>
      <c r="CO18" s="288"/>
      <c r="CP18" s="51" t="str">
        <f>IFERROR(IF(CR18="","",VLOOKUP(M18,'リスト　修正しない事'!$AD$7:$AE$29,2,0)),0)</f>
        <v/>
      </c>
      <c r="CQ18" s="424">
        <f t="shared" ref="CQ18" si="192">IF(CR18&gt;0,1,0)</f>
        <v>0</v>
      </c>
      <c r="CR18" s="56"/>
      <c r="CS18" s="50">
        <f t="shared" si="129"/>
        <v>0</v>
      </c>
      <c r="CT18" s="52"/>
      <c r="CU18" s="59">
        <f t="shared" si="131"/>
        <v>0</v>
      </c>
      <c r="CV18" s="50">
        <f t="shared" si="132"/>
        <v>0</v>
      </c>
      <c r="CW18" s="54">
        <f t="shared" si="133"/>
        <v>0</v>
      </c>
      <c r="CX18" s="351">
        <f t="shared" si="134"/>
        <v>0</v>
      </c>
      <c r="CY18" s="55"/>
      <c r="CZ18" s="288"/>
      <c r="DA18" s="289" t="s">
        <v>391</v>
      </c>
      <c r="DB18" s="424">
        <f t="shared" si="135"/>
        <v>0</v>
      </c>
      <c r="DC18" s="56"/>
      <c r="DD18" s="52"/>
      <c r="DE18" s="50">
        <f t="shared" si="138"/>
        <v>0</v>
      </c>
      <c r="DF18" s="54">
        <f t="shared" si="139"/>
        <v>0</v>
      </c>
      <c r="DG18" s="351">
        <f t="shared" si="140"/>
        <v>0</v>
      </c>
      <c r="DH18" s="55"/>
      <c r="DI18" s="288"/>
      <c r="DJ18" s="289" t="s">
        <v>391</v>
      </c>
      <c r="DK18" s="424">
        <f t="shared" si="141"/>
        <v>0</v>
      </c>
      <c r="DL18" s="56"/>
      <c r="DM18" s="52"/>
      <c r="DN18" s="50">
        <f t="shared" si="144"/>
        <v>0</v>
      </c>
      <c r="DO18" s="54">
        <f t="shared" si="145"/>
        <v>0</v>
      </c>
      <c r="DP18" s="351">
        <f t="shared" si="146"/>
        <v>0</v>
      </c>
      <c r="DQ18" s="55"/>
      <c r="DR18" s="288"/>
      <c r="DS18" s="289" t="s">
        <v>391</v>
      </c>
      <c r="DT18" s="424">
        <f t="shared" si="147"/>
        <v>0</v>
      </c>
      <c r="DU18" s="56"/>
      <c r="DV18" s="52"/>
      <c r="DW18" s="50">
        <f t="shared" si="150"/>
        <v>0</v>
      </c>
      <c r="DX18" s="54">
        <f t="shared" si="151"/>
        <v>0</v>
      </c>
      <c r="DY18" s="351">
        <f t="shared" si="152"/>
        <v>0</v>
      </c>
      <c r="DZ18" s="55"/>
      <c r="EA18" s="288"/>
      <c r="EB18" s="289" t="s">
        <v>391</v>
      </c>
      <c r="EC18" s="424">
        <f t="shared" si="153"/>
        <v>0</v>
      </c>
      <c r="ED18" s="56"/>
      <c r="EE18" s="52"/>
      <c r="EF18" s="50">
        <f t="shared" si="156"/>
        <v>0</v>
      </c>
      <c r="EG18" s="54">
        <f t="shared" si="157"/>
        <v>0</v>
      </c>
      <c r="EH18" s="351">
        <f t="shared" si="158"/>
        <v>0</v>
      </c>
      <c r="EI18" s="55"/>
      <c r="EJ18" s="48">
        <f t="shared" si="159"/>
        <v>0</v>
      </c>
      <c r="EK18" s="51">
        <f t="shared" si="160"/>
        <v>0</v>
      </c>
      <c r="EL18" s="51">
        <f t="shared" si="161"/>
        <v>0</v>
      </c>
      <c r="EM18" s="50">
        <f t="shared" si="162"/>
        <v>0</v>
      </c>
      <c r="EN18" s="51">
        <f t="shared" si="163"/>
        <v>0</v>
      </c>
      <c r="EO18" s="62">
        <f t="shared" si="164"/>
        <v>0</v>
      </c>
      <c r="EP18" s="61"/>
      <c r="EQ18" s="64">
        <f t="shared" si="165"/>
        <v>0</v>
      </c>
      <c r="ER18" s="62">
        <f t="shared" si="166"/>
        <v>0</v>
      </c>
      <c r="ES18" s="62">
        <f t="shared" si="167"/>
        <v>0</v>
      </c>
      <c r="ET18" s="51">
        <f t="shared" si="168"/>
        <v>0</v>
      </c>
      <c r="EU18" s="50">
        <f t="shared" si="169"/>
        <v>0</v>
      </c>
      <c r="EV18" s="304">
        <f t="shared" si="170"/>
        <v>0</v>
      </c>
      <c r="EW18" s="48">
        <f t="shared" si="171"/>
        <v>0</v>
      </c>
      <c r="EX18" s="50">
        <f t="shared" si="172"/>
        <v>0</v>
      </c>
      <c r="EY18" s="51">
        <f t="shared" si="173"/>
        <v>0</v>
      </c>
      <c r="EZ18" s="51">
        <f t="shared" si="174"/>
        <v>0</v>
      </c>
      <c r="FA18" s="50">
        <f t="shared" si="175"/>
        <v>0</v>
      </c>
      <c r="FB18" s="54">
        <f t="shared" si="176"/>
        <v>0</v>
      </c>
      <c r="FC18" s="55">
        <f t="shared" si="177"/>
        <v>0</v>
      </c>
      <c r="FD18" s="64">
        <f t="shared" si="178"/>
        <v>0</v>
      </c>
      <c r="FE18" s="51">
        <f t="shared" si="179"/>
        <v>0</v>
      </c>
      <c r="FF18" s="51">
        <f t="shared" si="180"/>
        <v>0</v>
      </c>
      <c r="FG18" s="63">
        <f t="shared" si="181"/>
        <v>0</v>
      </c>
      <c r="FH18" s="53">
        <f t="shared" ref="FH18:FH55" si="193">IF(Q18="課税事業者（一般課税）",ROUNDUP(W18*10/110,0)+ROUNDUP(X18*10/110,0),0)</f>
        <v>0</v>
      </c>
      <c r="FI18" s="60">
        <f t="shared" ref="FI18:FI55" si="194">IF(W18=0,ROUNDUP(FH18/2,0),FH18)</f>
        <v>0</v>
      </c>
      <c r="FJ18" s="571"/>
      <c r="FK18" s="369">
        <f t="shared" ref="FK18:FK55" si="195">IF(Q18="課税事業者（一般課税）",ROUNDUP(AH18*10/110,0),0)</f>
        <v>0</v>
      </c>
      <c r="FL18" s="60">
        <f t="shared" ref="FL18:FL55" si="196">ROUNDUP(FK18/2,0)</f>
        <v>0</v>
      </c>
      <c r="FM18" s="571"/>
      <c r="FN18" s="355">
        <f t="shared" ref="FN18:FN55" si="197">IF(Q18="課税事業者（一般課税）",ROUNDUP(AQ18*10/110,0)+ROUNDUP(AR18*10/110,0),0)</f>
        <v>0</v>
      </c>
      <c r="FO18" s="60">
        <f t="shared" ref="FO18:FO55" si="198">IF(AQ18=0,ROUNDUP(FN18/2,0),FN18)</f>
        <v>0</v>
      </c>
      <c r="FP18" s="571"/>
      <c r="FQ18" s="369">
        <f t="shared" ref="FQ18:FQ55" si="199">IF(Q18="課税事業者（一般課税）",ROUNDUP(BB18*10/110,0),0)</f>
        <v>0</v>
      </c>
      <c r="FR18" s="60">
        <f t="shared" ref="FR18:FR55" si="200">ROUNDUP(FQ18/2,0)</f>
        <v>0</v>
      </c>
      <c r="FS18" s="571"/>
      <c r="FT18" s="369">
        <f t="shared" ref="FT18:FT55" si="201">IF(Q18="課税事業者（一般課税）",ROUNDUP(BK18*10/110,0),0)</f>
        <v>0</v>
      </c>
      <c r="FU18" s="60">
        <f t="shared" ref="FU18:FU55" si="202">ROUNDUP(FT18/2,0)</f>
        <v>0</v>
      </c>
      <c r="FV18" s="571"/>
      <c r="FW18" s="53">
        <f t="shared" ref="FW18:FW55" si="203">IF(Q18="課税事業者（一般課税）",ROUNDUP(BT18*10/110,0),0)</f>
        <v>0</v>
      </c>
      <c r="FX18" s="60">
        <f t="shared" ref="FX18:FX55" si="204">ROUNDUP(FW18/2,0)</f>
        <v>0</v>
      </c>
      <c r="FY18" s="571"/>
      <c r="FZ18" s="377">
        <f t="shared" ref="FZ18:FZ55" si="205">IF(Q18="課税事業者（一般課税）",ROUNDUP(CC18*10/110,0),0)</f>
        <v>0</v>
      </c>
      <c r="GA18" s="425">
        <f t="shared" ref="GA18:GA55" si="206">ROUNDUP(FZ18/2,0)</f>
        <v>0</v>
      </c>
      <c r="GB18" s="571"/>
      <c r="GC18" s="53">
        <f t="shared" ref="GC18:GC55" si="207">IF(Q18="課税事業者（一般課税）",ROUNDUP(CS18*10/110,0)+ROUNDUP(CT18*10/110,0),0)</f>
        <v>0</v>
      </c>
      <c r="GD18" s="60">
        <f t="shared" ref="GD18:GD55" si="208">IF(CS18=0,ROUNDUP(GC18/2,0),GC18)</f>
        <v>0</v>
      </c>
      <c r="GE18" s="571"/>
      <c r="GF18" s="377">
        <f t="shared" ref="GF18:GF55" si="209">IF(Q18="課税事業者（一般課税）",ROUNDUP(DD18*10/110,0),0)</f>
        <v>0</v>
      </c>
      <c r="GG18" s="60">
        <f t="shared" ref="GG18:GG55" si="210">ROUNDUP(GF18/2,0)</f>
        <v>0</v>
      </c>
      <c r="GH18" s="571"/>
      <c r="GI18" s="53">
        <f t="shared" ref="GI18:GI55" si="211">IF(Q18="課税事業者（一般課税）",ROUNDUP(DM18*10/110,0),0)</f>
        <v>0</v>
      </c>
      <c r="GJ18" s="60">
        <f t="shared" ref="GJ18:GJ55" si="212">ROUNDUP(GI18/2,0)</f>
        <v>0</v>
      </c>
      <c r="GK18" s="571"/>
      <c r="GL18" s="377">
        <f t="shared" ref="GL18:GL55" si="213">IF(Q18="課税事業者（一般課税）",ROUNDUP(DV18*10/110,0),0)</f>
        <v>0</v>
      </c>
      <c r="GM18" s="60">
        <f t="shared" ref="GM18:GM55" si="214">ROUNDUP(GL18/2,0)</f>
        <v>0</v>
      </c>
      <c r="GN18" s="571"/>
      <c r="GO18" s="369">
        <f t="shared" ref="GO18:GO55" si="215">IF(Q18="課税事業者（一般課税）",ROUNDUP(EE18*10/110,0),0)</f>
        <v>0</v>
      </c>
      <c r="GP18" s="60">
        <f t="shared" ref="GP18:GP55" si="216">ROUNDUP(GO18/2,0)</f>
        <v>0</v>
      </c>
      <c r="GQ18" s="571"/>
      <c r="GR18" s="53">
        <f t="shared" si="182"/>
        <v>0</v>
      </c>
      <c r="GS18" s="60">
        <f t="shared" si="183"/>
        <v>0</v>
      </c>
      <c r="GT18" s="57">
        <f t="shared" ref="GT18:GT55" si="217">IF(Q18="課税事業者（一般課税）",ROUNDUP(EZ18*10/110,0),0)</f>
        <v>0</v>
      </c>
      <c r="GU18" s="65">
        <f t="shared" si="184"/>
        <v>0</v>
      </c>
      <c r="GV18" s="428"/>
      <c r="GW18" s="430"/>
      <c r="GX18" s="608"/>
      <c r="GY18" s="609">
        <f t="shared" ref="GY18:GY51" si="218">+GY16</f>
        <v>0</v>
      </c>
      <c r="GZ18" s="609"/>
      <c r="HA18" s="609"/>
      <c r="HB18" s="599"/>
      <c r="HC18" s="617" t="str">
        <f t="shared" si="78"/>
        <v/>
      </c>
      <c r="HD18" s="618" t="str">
        <f t="shared" si="79"/>
        <v xml:space="preserve"> </v>
      </c>
      <c r="HE18" s="619" t="str">
        <f t="shared" si="186"/>
        <v>OK</v>
      </c>
    </row>
    <row r="19" spans="1:213" ht="25.5" customHeight="1">
      <c r="A19" s="564" t="str">
        <f t="shared" si="187"/>
        <v>令和６年度</v>
      </c>
      <c r="B19" s="565" t="str">
        <f t="shared" si="188"/>
        <v>2次</v>
      </c>
      <c r="C19" s="566" t="str">
        <f t="shared" si="189"/>
        <v>群馬県</v>
      </c>
      <c r="D19" s="440">
        <f t="shared" si="190"/>
        <v>2</v>
      </c>
      <c r="E19" s="441" t="s">
        <v>138</v>
      </c>
      <c r="F19" s="448"/>
      <c r="G19" s="470">
        <f t="shared" ref="G19" si="219">+G18</f>
        <v>0</v>
      </c>
      <c r="H19" s="471" t="str">
        <f t="shared" ref="H19" si="220">IF($F19="今回請求",H18,IF($F19="済",H18,""))</f>
        <v/>
      </c>
      <c r="I19" s="472" t="str">
        <f t="shared" ref="I19" si="221">IF($F19="今回請求",I18,IF($F19="済",I18,""))</f>
        <v/>
      </c>
      <c r="J19" s="473" t="str">
        <f t="shared" ref="J19" si="222">IF($F19="今回請求",J18,IF($F19="済",J18,""))</f>
        <v/>
      </c>
      <c r="K19" s="474" t="str">
        <f t="shared" ref="K19" si="223">IF($F19="今回請求",K18,IF($F19="済",K18,""))</f>
        <v/>
      </c>
      <c r="L19" s="475" t="str">
        <f t="shared" ref="L19" si="224">IF($F19="今回請求",L18,IF($F19="済",L18,""))</f>
        <v/>
      </c>
      <c r="M19" s="476" t="str">
        <f t="shared" ref="M19" si="225">IF($F19="今回請求",M18,IF($F19="済",M18,""))</f>
        <v/>
      </c>
      <c r="N19" s="475" t="str">
        <f t="shared" ref="N19" si="226">IF($F19="今回請求",N18,IF($F19="済",N18,""))</f>
        <v/>
      </c>
      <c r="O19" s="477" t="str">
        <f>IFERROR(IF((S19+AM19)&gt;0,ROUNDDOWN((S19+AM19)/(V19+AP19),4)*1000," "),"")</f>
        <v/>
      </c>
      <c r="P19" s="478" t="str">
        <f>IFERROR(IF(M19="","",VLOOKUP(M19,'リスト　修正しない事'!$Q$3:$R$30,2,0)),0)</f>
        <v/>
      </c>
      <c r="Q19" s="479" t="str">
        <f t="shared" ref="Q19" si="227">IF($F19="今回請求",Q18,IF($F19="済",Q18,""))</f>
        <v/>
      </c>
      <c r="R19" s="480" t="str">
        <f t="shared" ref="R19" si="228">IF($F19="今回請求",R18,IF($F19="済",R18,""))</f>
        <v/>
      </c>
      <c r="S19" s="481" t="str">
        <f t="shared" ref="S19" si="229">IFERROR(IF($F19="今回請求",S18,IF($F19="済",S18,"")),"")</f>
        <v/>
      </c>
      <c r="T19" s="482" t="str">
        <f>IFERROR(IF(M19="","",VLOOKUP(M19,'リスト　修正しない事'!$X$3:$Y$30,2,0)),0)</f>
        <v/>
      </c>
      <c r="U19" s="483">
        <f t="shared" ref="U19:U55" si="230">IF(V19&gt;0,1,0)</f>
        <v>0</v>
      </c>
      <c r="V19" s="481">
        <f t="shared" ref="V19" si="231">IFERROR(IF($F19="今回請求",V18,IF($F19="済",V18,0)),"")</f>
        <v>0</v>
      </c>
      <c r="W19" s="484">
        <f t="shared" ref="W19:W55" si="232">IFERROR(IF(V19&gt;0,ROUND(T19*V19,0),0),0)</f>
        <v>0</v>
      </c>
      <c r="X19" s="481">
        <f t="shared" ref="X19" si="233">IFERROR(IF($F19="今回請求",X18,IF($F19="済",X18,0)),"")</f>
        <v>0</v>
      </c>
      <c r="Y19" s="485">
        <f t="shared" ref="Y19:Y55" si="234">+W19+X19</f>
        <v>0</v>
      </c>
      <c r="Z19" s="485">
        <f t="shared" ref="Z19:Z55" si="235">+AA19+AB19</f>
        <v>0</v>
      </c>
      <c r="AA19" s="486">
        <f t="shared" ref="AA19:AA55" si="236">IF($R19="初 年 度",IF(+W19=0,TRUNC((+X19-FH19)/2,0),+W19-FH19),0)</f>
        <v>0</v>
      </c>
      <c r="AB19" s="487">
        <f t="shared" ref="AB19:AB55" si="237">IF($R19="次 年 度",IF(+W19=0,TRUNC((+X19-FH19)/2,0),+W19-FH19),0)</f>
        <v>0</v>
      </c>
      <c r="AC19" s="488"/>
      <c r="AD19" s="481" t="str">
        <f t="shared" ref="AD19" si="238">IFERROR(IF($F19="今回請求",AD18,IF($F19="済",AD18,"")),"")</f>
        <v/>
      </c>
      <c r="AE19" s="484" t="s">
        <v>391</v>
      </c>
      <c r="AF19" s="484">
        <f t="shared" ref="AF19:AF55" si="239">IF(AG19&gt;0,1,0)</f>
        <v>0</v>
      </c>
      <c r="AG19" s="481">
        <f t="shared" ref="AG19" si="240">IFERROR(IF($F19="今回請求",AG18,IF($F19="済",AG18,0)),"")</f>
        <v>0</v>
      </c>
      <c r="AH19" s="481">
        <f t="shared" ref="AH19" si="241">IFERROR(IF($F19="今回請求",AH18,IF($F19="済",AH18,0)),"")</f>
        <v>0</v>
      </c>
      <c r="AI19" s="489">
        <f t="shared" ref="AI19:AI55" si="242">+AJ19+AK19</f>
        <v>0</v>
      </c>
      <c r="AJ19" s="486">
        <f t="shared" ref="AJ19:AJ55" si="243">IF($R19="初 年 度",TRUNC((+AH19-FK19)/2,0),0)</f>
        <v>0</v>
      </c>
      <c r="AK19" s="487">
        <f t="shared" ref="AK19:AK55" si="244">IF($R19="次 年 度",TRUNC((+AH19-FK19)/2,0),0)</f>
        <v>0</v>
      </c>
      <c r="AL19" s="488"/>
      <c r="AM19" s="481" t="str">
        <f t="shared" ref="AM19" si="245">IFERROR(IF($F19="今回請求",AM18,IF($F19="済",AM18,"")),"")</f>
        <v/>
      </c>
      <c r="AN19" s="490">
        <f>IFERROR(IF(AP19="","",VLOOKUP(M19,'リスト　修正しない事'!$AA$3:$AB$30,2,0)),0)</f>
        <v>0</v>
      </c>
      <c r="AO19" s="490">
        <f t="shared" ref="AO19:AO55" si="246">IF(AP19&gt;0,1,0)</f>
        <v>0</v>
      </c>
      <c r="AP19" s="481">
        <f t="shared" ref="AP19" si="247">IFERROR(IF($F19="今回請求",AP18,IF($F19="済",AP18,0)),"")</f>
        <v>0</v>
      </c>
      <c r="AQ19" s="490">
        <f t="shared" ref="AQ19:AQ55" si="248">IF(AP19&gt;0,ROUND(AN19*AP19,0),0)</f>
        <v>0</v>
      </c>
      <c r="AR19" s="481">
        <f t="shared" ref="AR19" si="249">IFERROR(IF($F19="今回請求",AR18,IF($F19="済",AR18,0)),"")</f>
        <v>0</v>
      </c>
      <c r="AS19" s="491">
        <f t="shared" ref="AS19:AS55" si="250">+AQ19+AR19</f>
        <v>0</v>
      </c>
      <c r="AT19" s="485">
        <f t="shared" ref="AT19:AT55" si="251">+AU19+AV19</f>
        <v>0</v>
      </c>
      <c r="AU19" s="486">
        <f t="shared" ref="AU19:AU55" si="252">IF($R19="初 年 度",IF(+AQ19=0,TRUNC((+AR19-FN19)/2,0),+AQ19-FN19),0)</f>
        <v>0</v>
      </c>
      <c r="AV19" s="487">
        <f t="shared" ref="AV19:AV55" si="253">IF($R19="次 年 度",IF(+AQ19=0,TRUNC((+AR19-FN19)/2,0),+AQ19-FN19),0)</f>
        <v>0</v>
      </c>
      <c r="AW19" s="488"/>
      <c r="AX19" s="481" t="str">
        <f t="shared" ref="AX19" si="254">IFERROR(IF($F19="今回請求",AX18,IF($F19="済",AX18,"")),"")</f>
        <v/>
      </c>
      <c r="AY19" s="492" t="s">
        <v>129</v>
      </c>
      <c r="AZ19" s="493">
        <f t="shared" ref="AZ19:AZ55" si="255">IF(BA19&gt;0,1,0)</f>
        <v>0</v>
      </c>
      <c r="BA19" s="481">
        <f t="shared" ref="BA19" si="256">IFERROR(IF($F19="今回請求",BA18,IF($F19="済",BA18,0)),"")</f>
        <v>0</v>
      </c>
      <c r="BB19" s="481">
        <f t="shared" ref="BB19" si="257">IFERROR(IF($F19="今回請求",BB18,IF($F19="済",BB18,0)),"")</f>
        <v>0</v>
      </c>
      <c r="BC19" s="485">
        <f t="shared" ref="BC19:BC55" si="258">+BD19+BE19</f>
        <v>0</v>
      </c>
      <c r="BD19" s="486">
        <f t="shared" ref="BD19:BD55" si="259">IF($R19="初 年 度",TRUNC((+BB19-FQ19)/2,0),0)</f>
        <v>0</v>
      </c>
      <c r="BE19" s="487">
        <f t="shared" ref="BE19:BE55" si="260">IF($R19="次 年 度",TRUNC((+BB19-FQ19)/2,0),0)</f>
        <v>0</v>
      </c>
      <c r="BF19" s="488"/>
      <c r="BG19" s="481" t="str">
        <f t="shared" ref="BG19" si="261">IFERROR(IF($F19="今回請求",BG18,IF($F19="済",BG18,"")),"")</f>
        <v/>
      </c>
      <c r="BH19" s="492" t="s">
        <v>391</v>
      </c>
      <c r="BI19" s="493">
        <f t="shared" ref="BI19:BI55" si="262">IF(BJ19&gt;0,1,0)</f>
        <v>0</v>
      </c>
      <c r="BJ19" s="481">
        <f t="shared" ref="BJ19" si="263">IFERROR(IF($F19="今回請求",BJ18,IF($F19="済",BJ18,0)),"")</f>
        <v>0</v>
      </c>
      <c r="BK19" s="481">
        <f t="shared" ref="BK19" si="264">IFERROR(IF($F19="今回請求",BK18,IF($F19="済",BK18,0)),"")</f>
        <v>0</v>
      </c>
      <c r="BL19" s="485">
        <f t="shared" ref="BL19:BL55" si="265">+BM19+BN19</f>
        <v>0</v>
      </c>
      <c r="BM19" s="486">
        <f t="shared" ref="BM19:BM55" si="266">IF($R19="初 年 度",TRUNC((+BK19-FT19)/2,0),0)</f>
        <v>0</v>
      </c>
      <c r="BN19" s="487">
        <f t="shared" ref="BN19:BN55" si="267">IF($R19="次 年 度",TRUNC((+BK19-FT19)/2,0),0)</f>
        <v>0</v>
      </c>
      <c r="BO19" s="488"/>
      <c r="BP19" s="481" t="str">
        <f t="shared" ref="BP19" si="268">IFERROR(IF($F19="今回請求",BP18,IF($F19="済",BP18,"")),"")</f>
        <v/>
      </c>
      <c r="BQ19" s="492" t="s">
        <v>391</v>
      </c>
      <c r="BR19" s="493">
        <f t="shared" ref="BR19:BR55" si="269">IF(BS19&gt;0,1,0)</f>
        <v>0</v>
      </c>
      <c r="BS19" s="481">
        <f t="shared" ref="BS19" si="270">IFERROR(IF($F19="今回請求",BS18,IF($F19="済",BS18,0)),"")</f>
        <v>0</v>
      </c>
      <c r="BT19" s="481">
        <f t="shared" ref="BT19" si="271">IFERROR(IF($F19="今回請求",BT18,IF($F19="済",BT18,0)),"")</f>
        <v>0</v>
      </c>
      <c r="BU19" s="485">
        <f t="shared" ref="BU19:BU55" si="272">+BV19+BW19</f>
        <v>0</v>
      </c>
      <c r="BV19" s="486">
        <f t="shared" ref="BV19:BV55" si="273">IF($R19="初 年 度",TRUNC((+BT19-FW19)/2,0),0)</f>
        <v>0</v>
      </c>
      <c r="BW19" s="487">
        <f t="shared" ref="BW19:BW55" si="274">IF($R19="次 年 度",TRUNC((+BT19-FW19)/2,0),0)</f>
        <v>0</v>
      </c>
      <c r="BX19" s="488"/>
      <c r="BY19" s="481" t="str">
        <f t="shared" ref="BY19" si="275">IFERROR(IF($F19="今回請求",BY18,IF($F19="済",BY18,"")),"")</f>
        <v/>
      </c>
      <c r="BZ19" s="492" t="s">
        <v>391</v>
      </c>
      <c r="CA19" s="493">
        <f t="shared" ref="CA19:CA55" si="276">IF(CB19&gt;0,1,0)</f>
        <v>0</v>
      </c>
      <c r="CB19" s="481">
        <f t="shared" ref="CB19" si="277">IFERROR(IF($F19="今回請求",CB18,IF($F19="済",CB18,0)),"")</f>
        <v>0</v>
      </c>
      <c r="CC19" s="481">
        <f t="shared" ref="CC19" si="278">IFERROR(IF($F19="今回請求",CC18,IF($F19="済",CC18,0)),"")</f>
        <v>0</v>
      </c>
      <c r="CD19" s="485">
        <f t="shared" ref="CD19:CD55" si="279">+CE19+CF19</f>
        <v>0</v>
      </c>
      <c r="CE19" s="486">
        <f t="shared" ref="CE19:CE55" si="280">IF($R19="初 年 度",TRUNC((+CC19-FZ19)/2,0),0)</f>
        <v>0</v>
      </c>
      <c r="CF19" s="487">
        <f t="shared" ref="CF19:CF55" si="281">IF($R19="次 年 度",TRUNC((+CC19-FZ19)/2,0),0)</f>
        <v>0</v>
      </c>
      <c r="CG19" s="488"/>
      <c r="CH19" s="494">
        <f t="shared" ref="CH19:CH55" si="282">SUM(AZ19,BI19,BR19,CA19)</f>
        <v>0</v>
      </c>
      <c r="CI19" s="485">
        <f t="shared" ref="CI19:CI55" si="283">SUM(BA19,BJ19,BS19,CB19)</f>
        <v>0</v>
      </c>
      <c r="CJ19" s="485">
        <f t="shared" ref="CJ19:CJ55" si="284">SUM(BB19,BK19,BT19,CC19)</f>
        <v>0</v>
      </c>
      <c r="CK19" s="485">
        <f t="shared" ref="CK19:CK55" si="285">SUM(BC19,BL19,BU19,CD19)</f>
        <v>0</v>
      </c>
      <c r="CL19" s="485">
        <f t="shared" ref="CL19:CL55" si="286">SUM(BD19,BM19,BV19,CE19)</f>
        <v>0</v>
      </c>
      <c r="CM19" s="495">
        <f t="shared" ref="CM19:CM55" si="287">SUM(BE19,BN19,BW19,CF19)</f>
        <v>0</v>
      </c>
      <c r="CN19" s="496"/>
      <c r="CO19" s="481" t="str">
        <f t="shared" ref="CO19" si="288">IFERROR(IF($F19="今回請求",CO18,IF($F19="済",CO18,"")),"")</f>
        <v/>
      </c>
      <c r="CP19" s="497">
        <f>IFERROR(IF(CR19="","",VLOOKUP(M19,'リスト　修正しない事'!$AD$7:$AE$29,2,0)),0)</f>
        <v>0</v>
      </c>
      <c r="CQ19" s="498">
        <f t="shared" ref="CQ19" si="289">IFERROR(IF(CR19&gt;0,1,0),"")</f>
        <v>0</v>
      </c>
      <c r="CR19" s="481">
        <f t="shared" ref="CR19" si="290">IFERROR(IF($F19="今回請求",CR18,IF($F19="済",CR18,0)),"")</f>
        <v>0</v>
      </c>
      <c r="CS19" s="499">
        <f t="shared" ref="CS19:CS55" si="291">IF(CR19&gt;0,ROUND(CP19*CR19,0),0)</f>
        <v>0</v>
      </c>
      <c r="CT19" s="481">
        <f t="shared" ref="CT19" si="292">IFERROR(IF($F19="今回請求",CT18,IF($F19="済",CT18,0)),"")</f>
        <v>0</v>
      </c>
      <c r="CU19" s="491">
        <f t="shared" ref="CU19:CU55" si="293">+CS19+CT19</f>
        <v>0</v>
      </c>
      <c r="CV19" s="485">
        <f t="shared" ref="CV19:CV55" si="294">+CW19+CX19</f>
        <v>0</v>
      </c>
      <c r="CW19" s="486">
        <f t="shared" ref="CW19:CW55" si="295">IF($R19="初 年 度",IF(+CS19=0,TRUNC((+CT19-GC19)/2,0),+CS19-GC19),0)</f>
        <v>0</v>
      </c>
      <c r="CX19" s="487">
        <f t="shared" ref="CX19:CX55" si="296">IF($R19="次 年 度",IF(+CS19=0,TRUNC((+CT19-GC19)/2,0),+CS19-GC19),0)</f>
        <v>0</v>
      </c>
      <c r="CY19" s="488"/>
      <c r="CZ19" s="481" t="str">
        <f t="shared" ref="CZ19" si="297">IFERROR(IF($F19="今回請求",CZ18,IF($F19="済",CZ18,"")),"")</f>
        <v/>
      </c>
      <c r="DA19" s="500" t="s">
        <v>391</v>
      </c>
      <c r="DB19" s="500">
        <f t="shared" ref="DB19:DB55" si="298">IF(DC19&gt;0,1,0)</f>
        <v>0</v>
      </c>
      <c r="DC19" s="481">
        <f t="shared" ref="DC19" si="299">IFERROR(IF($F19="今回請求",DC18,IF($F19="済",DC18,0)),"")</f>
        <v>0</v>
      </c>
      <c r="DD19" s="481">
        <f t="shared" ref="DD19" si="300">IFERROR(IF($F19="今回請求",DD18,IF($F19="済",DD18,0)),"")</f>
        <v>0</v>
      </c>
      <c r="DE19" s="501">
        <f t="shared" ref="DE19:DE55" si="301">+DF19+DG19</f>
        <v>0</v>
      </c>
      <c r="DF19" s="486">
        <f t="shared" ref="DF19:DF55" si="302">IF($R19="初 年 度",TRUNC((+DD19-GF19)/2,0),0)</f>
        <v>0</v>
      </c>
      <c r="DG19" s="487">
        <f t="shared" ref="DG19:DG55" si="303">IF($R19="次 年 度",TRUNC((+DD19-GF19)/2,0),0)</f>
        <v>0</v>
      </c>
      <c r="DH19" s="488"/>
      <c r="DI19" s="481" t="str">
        <f t="shared" ref="DI19" si="304">IFERROR(IF($F19="今回請求",DI18,IF($F19="済",DI18,"")),"")</f>
        <v/>
      </c>
      <c r="DJ19" s="492" t="s">
        <v>391</v>
      </c>
      <c r="DK19" s="492">
        <f t="shared" ref="DK19:DK55" si="305">IF(DL19&gt;0,1,0)</f>
        <v>0</v>
      </c>
      <c r="DL19" s="481">
        <f t="shared" ref="DL19" si="306">IFERROR(IF($F19="今回請求",DL18,IF($F19="済",DL18,0)),"")</f>
        <v>0</v>
      </c>
      <c r="DM19" s="481">
        <f t="shared" ref="DM19" si="307">IFERROR(IF($F19="今回請求",DM18,IF($F19="済",DM18,0)),"")</f>
        <v>0</v>
      </c>
      <c r="DN19" s="485">
        <f t="shared" ref="DN19:DN55" si="308">+DO19+DP19</f>
        <v>0</v>
      </c>
      <c r="DO19" s="486">
        <f t="shared" ref="DO19:DO55" si="309">IF($R19="初 年 度",TRUNC((+DM19-GI19)/2,0),0)</f>
        <v>0</v>
      </c>
      <c r="DP19" s="487">
        <f t="shared" ref="DP19:DP55" si="310">IF($R19="次 年 度",TRUNC((+DM19-GI19)/2,0),0)</f>
        <v>0</v>
      </c>
      <c r="DQ19" s="488"/>
      <c r="DR19" s="481" t="str">
        <f t="shared" ref="DR19" si="311">IFERROR(IF($F19="今回請求",DR18,IF($F19="済",DR18,"")),"")</f>
        <v/>
      </c>
      <c r="DS19" s="502" t="s">
        <v>391</v>
      </c>
      <c r="DT19" s="502">
        <f t="shared" ref="DT19:DT55" si="312">IF(DU19&gt;0,1,0)</f>
        <v>0</v>
      </c>
      <c r="DU19" s="481">
        <f t="shared" ref="DU19" si="313">IFERROR(IF($F19="今回請求",DU18,IF($F19="済",DU18,0)),"")</f>
        <v>0</v>
      </c>
      <c r="DV19" s="481">
        <f t="shared" ref="DV19" si="314">IFERROR(IF($F19="今回請求",DV18,IF($F19="済",DV18,0)),"")</f>
        <v>0</v>
      </c>
      <c r="DW19" s="485">
        <f t="shared" ref="DW19:DW55" si="315">+DX19+DY19</f>
        <v>0</v>
      </c>
      <c r="DX19" s="486">
        <f t="shared" ref="DX19:DX55" si="316">IF($R19="初 年 度",TRUNC((+DV19-GL19)/2,0),0)</f>
        <v>0</v>
      </c>
      <c r="DY19" s="487">
        <f t="shared" ref="DY19:DY55" si="317">IF($R19="次 年 度",TRUNC((+DV19-GL19)/2,0),0)</f>
        <v>0</v>
      </c>
      <c r="DZ19" s="488"/>
      <c r="EA19" s="481" t="str">
        <f t="shared" ref="EA19" si="318">IFERROR(IF($F19="今回請求",EA18,IF($F19="済",EA18,"")),"")</f>
        <v/>
      </c>
      <c r="EB19" s="492" t="s">
        <v>391</v>
      </c>
      <c r="EC19" s="492">
        <f t="shared" ref="EC19:EC55" si="319">IF(ED19&gt;0,1,0)</f>
        <v>0</v>
      </c>
      <c r="ED19" s="481">
        <f t="shared" ref="ED19" si="320">IFERROR(IF($F19="今回請求",ED18,IF($F19="済",ED18,0)),"")</f>
        <v>0</v>
      </c>
      <c r="EE19" s="481">
        <f t="shared" ref="EE19" si="321">IFERROR(IF($F19="今回請求",EE18,IF($F19="済",EE18,0)),"")</f>
        <v>0</v>
      </c>
      <c r="EF19" s="485">
        <f t="shared" ref="EF19:EF55" si="322">+EG19+EH19</f>
        <v>0</v>
      </c>
      <c r="EG19" s="486">
        <f t="shared" ref="EG19:EG55" si="323">IF($R19="初 年 度",TRUNC((+EE19-GO19)/2,0),0)</f>
        <v>0</v>
      </c>
      <c r="EH19" s="487">
        <f t="shared" ref="EH19:EH55" si="324">IF($R19="次 年 度",TRUNC((+EE19-GO19)/2,0),0)</f>
        <v>0</v>
      </c>
      <c r="EI19" s="488"/>
      <c r="EJ19" s="494">
        <f t="shared" ref="EJ19:EJ55" si="325">SUM(DK19,DT19,EC19)</f>
        <v>0</v>
      </c>
      <c r="EK19" s="503">
        <f t="shared" ref="EK19:EK55" si="326">SUM(DL19,DU19,ED19)</f>
        <v>0</v>
      </c>
      <c r="EL19" s="503">
        <f t="shared" ref="EL19:EL55" si="327">SUM(DM19,DV19,EE19)</f>
        <v>0</v>
      </c>
      <c r="EM19" s="485">
        <f t="shared" ref="EM19:EM55" si="328">+EN19+EO19</f>
        <v>0</v>
      </c>
      <c r="EN19" s="503">
        <f t="shared" ref="EN19:EN55" si="329">SUM(DO19,DX19,EG19)</f>
        <v>0</v>
      </c>
      <c r="EO19" s="504">
        <f t="shared" ref="EO19:EO55" si="330">SUM(DP19,DY19,EH19)</f>
        <v>0</v>
      </c>
      <c r="EP19" s="496"/>
      <c r="EQ19" s="505">
        <f t="shared" ref="EQ19:EQ55" si="331">SUM(U19,AF19,AO19,CH19,CQ19,DB19,EJ19)</f>
        <v>0</v>
      </c>
      <c r="ER19" s="504">
        <f t="shared" ref="ER19:ER55" si="332">SUM(V19,AG19,AP19,CI19,CR19,DC19,EK19)</f>
        <v>0</v>
      </c>
      <c r="ES19" s="504">
        <f t="shared" ref="ES19:ES55" si="333">SUM(Y19,AH19,AS19,CJ19,CU19,DD19,EL19)</f>
        <v>0</v>
      </c>
      <c r="ET19" s="503">
        <f t="shared" ref="ET19:ET55" si="334">+EU19+EV19</f>
        <v>0</v>
      </c>
      <c r="EU19" s="485">
        <f t="shared" ref="EU19:EU55" si="335">SUM(AA19,AJ19,AU19,CL19,CW19,DF19,EN19)</f>
        <v>0</v>
      </c>
      <c r="EV19" s="495">
        <f t="shared" ref="EV19:EV55" si="336">SUM(AB19,AK19,AV19,CM19,CX19,DG19,EO19)</f>
        <v>0</v>
      </c>
      <c r="EW19" s="494">
        <f t="shared" ref="EW19:EW55" si="337">IF(H19="（○）",220,0)</f>
        <v>0</v>
      </c>
      <c r="EX19" s="485">
        <f t="shared" ref="EX19:EX55" si="338">IF(H19="（○）",SUM(U19,AO19),0)</f>
        <v>0</v>
      </c>
      <c r="EY19" s="503">
        <f t="shared" ref="EY19:EY55" si="339">IF(H19="（○）",SUM(V19,AP19),0)</f>
        <v>0</v>
      </c>
      <c r="EZ19" s="503">
        <f t="shared" ref="EZ19:EZ55" si="340">ROUND(EW19*EY19,0)</f>
        <v>0</v>
      </c>
      <c r="FA19" s="485">
        <f t="shared" ref="FA19:FA55" si="341">+FB19+FC19</f>
        <v>0</v>
      </c>
      <c r="FB19" s="486">
        <f t="shared" ref="FB19:FB55" si="342">IF($R19="初 年 度",TRUNC((+EZ19-GT19),0),0)</f>
        <v>0</v>
      </c>
      <c r="FC19" s="488">
        <f t="shared" ref="FC19:FC55" si="343">IF($R19="次 年 度",TRUNC((+EZ19-GT19),0),0)</f>
        <v>0</v>
      </c>
      <c r="FD19" s="505">
        <f t="shared" ref="FD19:FD55" si="344">SUM(ES19,EZ19)</f>
        <v>0</v>
      </c>
      <c r="FE19" s="503">
        <f t="shared" ref="FE19:FE55" si="345">+FF19+FG19</f>
        <v>0</v>
      </c>
      <c r="FF19" s="503">
        <f t="shared" ref="FF19:FF55" si="346">SUM(EU19,FB19)</f>
        <v>0</v>
      </c>
      <c r="FG19" s="506">
        <f t="shared" ref="FG19:FG55" si="347">SUM(EV19,FC19)</f>
        <v>0</v>
      </c>
      <c r="FH19" s="507">
        <f t="shared" si="193"/>
        <v>0</v>
      </c>
      <c r="FI19" s="508">
        <f t="shared" si="194"/>
        <v>0</v>
      </c>
      <c r="FJ19" s="572"/>
      <c r="FK19" s="509">
        <f t="shared" si="195"/>
        <v>0</v>
      </c>
      <c r="FL19" s="508">
        <f t="shared" si="196"/>
        <v>0</v>
      </c>
      <c r="FM19" s="572"/>
      <c r="FN19" s="511">
        <f t="shared" si="197"/>
        <v>0</v>
      </c>
      <c r="FO19" s="508">
        <f t="shared" si="198"/>
        <v>0</v>
      </c>
      <c r="FP19" s="572"/>
      <c r="FQ19" s="509">
        <f t="shared" si="199"/>
        <v>0</v>
      </c>
      <c r="FR19" s="508">
        <f t="shared" si="200"/>
        <v>0</v>
      </c>
      <c r="FS19" s="572"/>
      <c r="FT19" s="509">
        <f t="shared" si="201"/>
        <v>0</v>
      </c>
      <c r="FU19" s="508">
        <f t="shared" si="202"/>
        <v>0</v>
      </c>
      <c r="FV19" s="572"/>
      <c r="FW19" s="507">
        <f t="shared" si="203"/>
        <v>0</v>
      </c>
      <c r="FX19" s="508">
        <f t="shared" si="204"/>
        <v>0</v>
      </c>
      <c r="FY19" s="572"/>
      <c r="FZ19" s="512">
        <f t="shared" si="205"/>
        <v>0</v>
      </c>
      <c r="GA19" s="501">
        <f t="shared" si="206"/>
        <v>0</v>
      </c>
      <c r="GB19" s="572"/>
      <c r="GC19" s="507">
        <f t="shared" si="207"/>
        <v>0</v>
      </c>
      <c r="GD19" s="508">
        <f t="shared" si="208"/>
        <v>0</v>
      </c>
      <c r="GE19" s="572"/>
      <c r="GF19" s="512">
        <f t="shared" si="209"/>
        <v>0</v>
      </c>
      <c r="GG19" s="508">
        <f t="shared" si="210"/>
        <v>0</v>
      </c>
      <c r="GH19" s="572"/>
      <c r="GI19" s="507">
        <f t="shared" si="211"/>
        <v>0</v>
      </c>
      <c r="GJ19" s="508">
        <f t="shared" si="212"/>
        <v>0</v>
      </c>
      <c r="GK19" s="572"/>
      <c r="GL19" s="512">
        <f t="shared" si="213"/>
        <v>0</v>
      </c>
      <c r="GM19" s="508">
        <f t="shared" si="214"/>
        <v>0</v>
      </c>
      <c r="GN19" s="572"/>
      <c r="GO19" s="509">
        <f t="shared" si="215"/>
        <v>0</v>
      </c>
      <c r="GP19" s="508">
        <f t="shared" si="216"/>
        <v>0</v>
      </c>
      <c r="GQ19" s="572"/>
      <c r="GR19" s="507">
        <f t="shared" ref="GR19:GR55" si="348">SUM(FH19,FK19,FN19,FQ19,FT19,FW19,FZ19,GC19,GF19,GI19,GL19,GO19)</f>
        <v>0</v>
      </c>
      <c r="GS19" s="508">
        <f t="shared" ref="GS19:GS55" si="349">SUM(FI19,FL19,FO19,FR19,FU19,FX19,GA19,GD19,GG19,GJ19,GM19,GP19)</f>
        <v>0</v>
      </c>
      <c r="GT19" s="513">
        <f t="shared" si="217"/>
        <v>0</v>
      </c>
      <c r="GU19" s="510">
        <f t="shared" ref="GU19:GU55" si="350">+GT19</f>
        <v>0</v>
      </c>
      <c r="GV19" s="514" t="str">
        <f t="shared" ref="GV19" si="351">IF($F19="今回請求",GV18,IF($F19="済",GV18,""))</f>
        <v/>
      </c>
      <c r="GW19" s="481">
        <f t="shared" ref="GW19" si="352">IFERROR(IF($F19="今回請求",GW18,IF($F19="済",GW18,0)),"")</f>
        <v>0</v>
      </c>
      <c r="GX19" s="613"/>
      <c r="GY19" s="609">
        <f t="shared" si="218"/>
        <v>0</v>
      </c>
      <c r="GZ19" s="609"/>
      <c r="HA19" s="609"/>
      <c r="HB19" s="599"/>
      <c r="HC19" s="620" t="str">
        <f t="shared" si="78"/>
        <v/>
      </c>
      <c r="HD19" s="621" t="str">
        <f t="shared" si="79"/>
        <v/>
      </c>
      <c r="HE19" s="622" t="str">
        <f t="shared" si="186"/>
        <v>OK</v>
      </c>
    </row>
    <row r="20" spans="1:213" ht="25.5" customHeight="1">
      <c r="A20" s="28" t="str">
        <f t="shared" si="187"/>
        <v>令和６年度</v>
      </c>
      <c r="B20" s="29" t="str">
        <f t="shared" si="188"/>
        <v>2次</v>
      </c>
      <c r="C20" s="567" t="str">
        <f t="shared" si="189"/>
        <v>群馬県</v>
      </c>
      <c r="D20" s="25">
        <f t="shared" si="190"/>
        <v>3</v>
      </c>
      <c r="E20" s="24" t="s">
        <v>137</v>
      </c>
      <c r="F20" s="460">
        <f t="shared" ref="F20" si="353">IF(F21=" ","",F21)</f>
        <v>0</v>
      </c>
      <c r="G20" s="225"/>
      <c r="H20" s="224"/>
      <c r="I20" s="422"/>
      <c r="J20" s="384"/>
      <c r="K20" s="422"/>
      <c r="L20" s="423"/>
      <c r="M20" s="561"/>
      <c r="N20" s="385"/>
      <c r="O20" s="569" t="str">
        <f t="shared" ref="O20" si="354">IF((S20+AM20)&gt;0,ROUNDDOWN((S20+AM20)/(V20+AP20),4)*1000," ")</f>
        <v xml:space="preserve"> </v>
      </c>
      <c r="P20" s="461" t="str">
        <f>IFERROR(IF(M20="","",VLOOKUP(M20,'リスト　修正しない事'!$Q$3:$R$30,2,0)),0)</f>
        <v/>
      </c>
      <c r="Q20" s="66"/>
      <c r="R20" s="450"/>
      <c r="S20" s="286"/>
      <c r="T20" s="462" t="str">
        <f>IFERROR(IF(M20="","",VLOOKUP(M20,'リスト　修正しない事'!$X$3:$Y$30,2,0)),0)</f>
        <v/>
      </c>
      <c r="U20" s="59">
        <f t="shared" si="230"/>
        <v>0</v>
      </c>
      <c r="V20" s="56"/>
      <c r="W20" s="50">
        <f t="shared" si="232"/>
        <v>0</v>
      </c>
      <c r="X20" s="49"/>
      <c r="Y20" s="50">
        <f t="shared" si="234"/>
        <v>0</v>
      </c>
      <c r="Z20" s="50">
        <f t="shared" si="235"/>
        <v>0</v>
      </c>
      <c r="AA20" s="54">
        <f t="shared" si="236"/>
        <v>0</v>
      </c>
      <c r="AB20" s="351">
        <f t="shared" si="237"/>
        <v>0</v>
      </c>
      <c r="AC20" s="55"/>
      <c r="AD20" s="286"/>
      <c r="AE20" s="289" t="s">
        <v>391</v>
      </c>
      <c r="AF20" s="59">
        <f t="shared" si="239"/>
        <v>0</v>
      </c>
      <c r="AG20" s="56"/>
      <c r="AH20" s="52"/>
      <c r="AI20" s="54">
        <f t="shared" si="242"/>
        <v>0</v>
      </c>
      <c r="AJ20" s="54">
        <f t="shared" si="243"/>
        <v>0</v>
      </c>
      <c r="AK20" s="351">
        <f t="shared" si="244"/>
        <v>0</v>
      </c>
      <c r="AL20" s="55"/>
      <c r="AM20" s="288"/>
      <c r="AN20" s="51" t="str">
        <f>IFERROR(IF(AP20="","",VLOOKUP(M20,'リスト　修正しない事'!$AA$3:$AB$30,2,0)),0)</f>
        <v/>
      </c>
      <c r="AO20" s="59">
        <f t="shared" si="246"/>
        <v>0</v>
      </c>
      <c r="AP20" s="56"/>
      <c r="AQ20" s="58">
        <f t="shared" si="248"/>
        <v>0</v>
      </c>
      <c r="AR20" s="52"/>
      <c r="AS20" s="59">
        <f t="shared" si="250"/>
        <v>0</v>
      </c>
      <c r="AT20" s="50">
        <f t="shared" si="251"/>
        <v>0</v>
      </c>
      <c r="AU20" s="54">
        <f t="shared" si="252"/>
        <v>0</v>
      </c>
      <c r="AV20" s="351">
        <f t="shared" si="253"/>
        <v>0</v>
      </c>
      <c r="AW20" s="55"/>
      <c r="AX20" s="286"/>
      <c r="AY20" s="289" t="s">
        <v>129</v>
      </c>
      <c r="AZ20" s="59">
        <f t="shared" si="255"/>
        <v>0</v>
      </c>
      <c r="BA20" s="56"/>
      <c r="BB20" s="52"/>
      <c r="BC20" s="50">
        <f t="shared" si="258"/>
        <v>0</v>
      </c>
      <c r="BD20" s="54">
        <f t="shared" si="259"/>
        <v>0</v>
      </c>
      <c r="BE20" s="351">
        <f t="shared" si="260"/>
        <v>0</v>
      </c>
      <c r="BF20" s="55"/>
      <c r="BG20" s="288"/>
      <c r="BH20" s="289" t="s">
        <v>391</v>
      </c>
      <c r="BI20" s="59">
        <f t="shared" si="262"/>
        <v>0</v>
      </c>
      <c r="BJ20" s="56"/>
      <c r="BK20" s="52"/>
      <c r="BL20" s="50">
        <f t="shared" si="265"/>
        <v>0</v>
      </c>
      <c r="BM20" s="54">
        <f t="shared" si="266"/>
        <v>0</v>
      </c>
      <c r="BN20" s="351">
        <f t="shared" si="267"/>
        <v>0</v>
      </c>
      <c r="BO20" s="55"/>
      <c r="BP20" s="286"/>
      <c r="BQ20" s="289" t="s">
        <v>391</v>
      </c>
      <c r="BR20" s="59">
        <f t="shared" si="269"/>
        <v>0</v>
      </c>
      <c r="BS20" s="56"/>
      <c r="BT20" s="52"/>
      <c r="BU20" s="50">
        <f t="shared" si="272"/>
        <v>0</v>
      </c>
      <c r="BV20" s="54">
        <f t="shared" si="273"/>
        <v>0</v>
      </c>
      <c r="BW20" s="351">
        <f t="shared" si="274"/>
        <v>0</v>
      </c>
      <c r="BX20" s="55"/>
      <c r="BY20" s="288"/>
      <c r="BZ20" s="289" t="s">
        <v>391</v>
      </c>
      <c r="CA20" s="59">
        <f t="shared" si="276"/>
        <v>0</v>
      </c>
      <c r="CB20" s="56"/>
      <c r="CC20" s="52"/>
      <c r="CD20" s="50">
        <f t="shared" si="279"/>
        <v>0</v>
      </c>
      <c r="CE20" s="54">
        <f t="shared" si="280"/>
        <v>0</v>
      </c>
      <c r="CF20" s="351">
        <f t="shared" si="281"/>
        <v>0</v>
      </c>
      <c r="CG20" s="55"/>
      <c r="CH20" s="48">
        <f t="shared" si="282"/>
        <v>0</v>
      </c>
      <c r="CI20" s="50">
        <f t="shared" si="283"/>
        <v>0</v>
      </c>
      <c r="CJ20" s="50">
        <f t="shared" si="284"/>
        <v>0</v>
      </c>
      <c r="CK20" s="50">
        <f t="shared" si="285"/>
        <v>0</v>
      </c>
      <c r="CL20" s="50">
        <f t="shared" si="286"/>
        <v>0</v>
      </c>
      <c r="CM20" s="304">
        <f t="shared" si="287"/>
        <v>0</v>
      </c>
      <c r="CN20" s="61"/>
      <c r="CO20" s="288"/>
      <c r="CP20" s="51" t="str">
        <f>IFERROR(IF(CR20="","",VLOOKUP(M20,'リスト　修正しない事'!$AD$7:$AE$29,2,0)),0)</f>
        <v/>
      </c>
      <c r="CQ20" s="424">
        <f t="shared" ref="CQ20" si="355">IF(CR20&gt;0,1,0)</f>
        <v>0</v>
      </c>
      <c r="CR20" s="56"/>
      <c r="CS20" s="50">
        <f t="shared" si="291"/>
        <v>0</v>
      </c>
      <c r="CT20" s="52"/>
      <c r="CU20" s="59">
        <f t="shared" si="293"/>
        <v>0</v>
      </c>
      <c r="CV20" s="50">
        <f t="shared" si="294"/>
        <v>0</v>
      </c>
      <c r="CW20" s="54">
        <f t="shared" si="295"/>
        <v>0</v>
      </c>
      <c r="CX20" s="351">
        <f t="shared" si="296"/>
        <v>0</v>
      </c>
      <c r="CY20" s="55"/>
      <c r="CZ20" s="459"/>
      <c r="DA20" s="289" t="s">
        <v>391</v>
      </c>
      <c r="DB20" s="424">
        <f t="shared" si="298"/>
        <v>0</v>
      </c>
      <c r="DC20" s="56"/>
      <c r="DD20" s="52"/>
      <c r="DE20" s="50">
        <f t="shared" si="301"/>
        <v>0</v>
      </c>
      <c r="DF20" s="54">
        <f t="shared" si="302"/>
        <v>0</v>
      </c>
      <c r="DG20" s="351">
        <f t="shared" si="303"/>
        <v>0</v>
      </c>
      <c r="DH20" s="55"/>
      <c r="DI20" s="288"/>
      <c r="DJ20" s="289" t="s">
        <v>391</v>
      </c>
      <c r="DK20" s="424">
        <f t="shared" si="305"/>
        <v>0</v>
      </c>
      <c r="DL20" s="56"/>
      <c r="DM20" s="52"/>
      <c r="DN20" s="50">
        <f t="shared" si="308"/>
        <v>0</v>
      </c>
      <c r="DO20" s="54">
        <f t="shared" si="309"/>
        <v>0</v>
      </c>
      <c r="DP20" s="351">
        <f t="shared" si="310"/>
        <v>0</v>
      </c>
      <c r="DQ20" s="55"/>
      <c r="DR20" s="288"/>
      <c r="DS20" s="289" t="s">
        <v>391</v>
      </c>
      <c r="DT20" s="424">
        <f t="shared" si="312"/>
        <v>0</v>
      </c>
      <c r="DU20" s="56"/>
      <c r="DV20" s="52"/>
      <c r="DW20" s="50">
        <f t="shared" si="315"/>
        <v>0</v>
      </c>
      <c r="DX20" s="54">
        <f t="shared" si="316"/>
        <v>0</v>
      </c>
      <c r="DY20" s="351">
        <f t="shared" si="317"/>
        <v>0</v>
      </c>
      <c r="DZ20" s="55"/>
      <c r="EA20" s="288"/>
      <c r="EB20" s="289" t="s">
        <v>391</v>
      </c>
      <c r="EC20" s="424">
        <f t="shared" si="319"/>
        <v>0</v>
      </c>
      <c r="ED20" s="56"/>
      <c r="EE20" s="52"/>
      <c r="EF20" s="50">
        <f t="shared" si="322"/>
        <v>0</v>
      </c>
      <c r="EG20" s="54">
        <f t="shared" si="323"/>
        <v>0</v>
      </c>
      <c r="EH20" s="351">
        <f t="shared" si="324"/>
        <v>0</v>
      </c>
      <c r="EI20" s="55"/>
      <c r="EJ20" s="48">
        <f t="shared" si="325"/>
        <v>0</v>
      </c>
      <c r="EK20" s="51">
        <f t="shared" si="326"/>
        <v>0</v>
      </c>
      <c r="EL20" s="51">
        <f t="shared" si="327"/>
        <v>0</v>
      </c>
      <c r="EM20" s="50">
        <f t="shared" si="328"/>
        <v>0</v>
      </c>
      <c r="EN20" s="51">
        <f t="shared" si="329"/>
        <v>0</v>
      </c>
      <c r="EO20" s="62">
        <f t="shared" si="330"/>
        <v>0</v>
      </c>
      <c r="EP20" s="61"/>
      <c r="EQ20" s="64">
        <f t="shared" si="331"/>
        <v>0</v>
      </c>
      <c r="ER20" s="62">
        <f t="shared" si="332"/>
        <v>0</v>
      </c>
      <c r="ES20" s="62">
        <f t="shared" si="333"/>
        <v>0</v>
      </c>
      <c r="ET20" s="51">
        <f t="shared" si="334"/>
        <v>0</v>
      </c>
      <c r="EU20" s="50">
        <f t="shared" si="335"/>
        <v>0</v>
      </c>
      <c r="EV20" s="304">
        <f t="shared" si="336"/>
        <v>0</v>
      </c>
      <c r="EW20" s="48">
        <f t="shared" si="337"/>
        <v>0</v>
      </c>
      <c r="EX20" s="50">
        <f t="shared" si="338"/>
        <v>0</v>
      </c>
      <c r="EY20" s="51">
        <f t="shared" si="339"/>
        <v>0</v>
      </c>
      <c r="EZ20" s="51">
        <f t="shared" si="340"/>
        <v>0</v>
      </c>
      <c r="FA20" s="50">
        <f t="shared" si="341"/>
        <v>0</v>
      </c>
      <c r="FB20" s="54">
        <f t="shared" si="342"/>
        <v>0</v>
      </c>
      <c r="FC20" s="55">
        <f t="shared" si="343"/>
        <v>0</v>
      </c>
      <c r="FD20" s="64">
        <f t="shared" si="344"/>
        <v>0</v>
      </c>
      <c r="FE20" s="51">
        <f t="shared" si="345"/>
        <v>0</v>
      </c>
      <c r="FF20" s="51">
        <f t="shared" si="346"/>
        <v>0</v>
      </c>
      <c r="FG20" s="63">
        <f t="shared" si="347"/>
        <v>0</v>
      </c>
      <c r="FH20" s="53">
        <f t="shared" si="193"/>
        <v>0</v>
      </c>
      <c r="FI20" s="60">
        <f t="shared" si="194"/>
        <v>0</v>
      </c>
      <c r="FJ20" s="571"/>
      <c r="FK20" s="369">
        <f t="shared" si="195"/>
        <v>0</v>
      </c>
      <c r="FL20" s="60">
        <f t="shared" si="196"/>
        <v>0</v>
      </c>
      <c r="FM20" s="571"/>
      <c r="FN20" s="355">
        <f t="shared" si="197"/>
        <v>0</v>
      </c>
      <c r="FO20" s="60">
        <f t="shared" si="198"/>
        <v>0</v>
      </c>
      <c r="FP20" s="571"/>
      <c r="FQ20" s="369">
        <f t="shared" si="199"/>
        <v>0</v>
      </c>
      <c r="FR20" s="60">
        <f t="shared" si="200"/>
        <v>0</v>
      </c>
      <c r="FS20" s="571"/>
      <c r="FT20" s="369">
        <f t="shared" si="201"/>
        <v>0</v>
      </c>
      <c r="FU20" s="60">
        <f t="shared" si="202"/>
        <v>0</v>
      </c>
      <c r="FV20" s="571"/>
      <c r="FW20" s="53">
        <f t="shared" si="203"/>
        <v>0</v>
      </c>
      <c r="FX20" s="60">
        <f t="shared" si="204"/>
        <v>0</v>
      </c>
      <c r="FY20" s="571"/>
      <c r="FZ20" s="377">
        <f t="shared" si="205"/>
        <v>0</v>
      </c>
      <c r="GA20" s="425">
        <f t="shared" si="206"/>
        <v>0</v>
      </c>
      <c r="GB20" s="571"/>
      <c r="GC20" s="53">
        <f t="shared" si="207"/>
        <v>0</v>
      </c>
      <c r="GD20" s="60">
        <f t="shared" si="208"/>
        <v>0</v>
      </c>
      <c r="GE20" s="571"/>
      <c r="GF20" s="377">
        <f t="shared" si="209"/>
        <v>0</v>
      </c>
      <c r="GG20" s="60">
        <f t="shared" si="210"/>
        <v>0</v>
      </c>
      <c r="GH20" s="571"/>
      <c r="GI20" s="53">
        <f t="shared" si="211"/>
        <v>0</v>
      </c>
      <c r="GJ20" s="60">
        <f t="shared" si="212"/>
        <v>0</v>
      </c>
      <c r="GK20" s="571"/>
      <c r="GL20" s="377">
        <f t="shared" si="213"/>
        <v>0</v>
      </c>
      <c r="GM20" s="60">
        <f t="shared" si="214"/>
        <v>0</v>
      </c>
      <c r="GN20" s="571"/>
      <c r="GO20" s="369">
        <f t="shared" si="215"/>
        <v>0</v>
      </c>
      <c r="GP20" s="60">
        <f t="shared" si="216"/>
        <v>0</v>
      </c>
      <c r="GQ20" s="571"/>
      <c r="GR20" s="53">
        <f t="shared" si="348"/>
        <v>0</v>
      </c>
      <c r="GS20" s="60">
        <f t="shared" si="349"/>
        <v>0</v>
      </c>
      <c r="GT20" s="57">
        <f t="shared" si="217"/>
        <v>0</v>
      </c>
      <c r="GU20" s="65">
        <f t="shared" si="350"/>
        <v>0</v>
      </c>
      <c r="GV20" s="428"/>
      <c r="GW20" s="430"/>
      <c r="GX20" s="608"/>
      <c r="GY20" s="609">
        <f>+GY18</f>
        <v>0</v>
      </c>
      <c r="GZ20" s="609"/>
      <c r="HA20" s="609"/>
      <c r="HB20" s="599"/>
      <c r="HC20" s="623" t="str">
        <f t="shared" si="78"/>
        <v/>
      </c>
      <c r="HD20" s="624" t="str">
        <f t="shared" si="79"/>
        <v xml:space="preserve"> </v>
      </c>
      <c r="HE20" s="625" t="str">
        <f t="shared" si="186"/>
        <v>OK</v>
      </c>
    </row>
    <row r="21" spans="1:213" ht="25.5" customHeight="1">
      <c r="A21" s="564" t="str">
        <f t="shared" si="187"/>
        <v>令和６年度</v>
      </c>
      <c r="B21" s="565" t="str">
        <f t="shared" si="188"/>
        <v>2次</v>
      </c>
      <c r="C21" s="566" t="str">
        <f t="shared" si="189"/>
        <v>群馬県</v>
      </c>
      <c r="D21" s="440">
        <f t="shared" si="190"/>
        <v>3</v>
      </c>
      <c r="E21" s="441" t="s">
        <v>138</v>
      </c>
      <c r="F21" s="448"/>
      <c r="G21" s="470">
        <f t="shared" ref="G21" si="356">+G20</f>
        <v>0</v>
      </c>
      <c r="H21" s="471" t="str">
        <f t="shared" ref="H21" si="357">IF($F21="今回請求",H20,IF($F21="済",H20,""))</f>
        <v/>
      </c>
      <c r="I21" s="472" t="str">
        <f t="shared" ref="I21" si="358">IF($F21="今回請求",I20,IF($F21="済",I20,""))</f>
        <v/>
      </c>
      <c r="J21" s="473" t="str">
        <f t="shared" ref="J21" si="359">IF($F21="今回請求",J20,IF($F21="済",J20,""))</f>
        <v/>
      </c>
      <c r="K21" s="474" t="str">
        <f t="shared" ref="K21" si="360">IF($F21="今回請求",K20,IF($F21="済",K20,""))</f>
        <v/>
      </c>
      <c r="L21" s="475" t="str">
        <f t="shared" ref="L21" si="361">IF($F21="今回請求",L20,IF($F21="済",L20,""))</f>
        <v/>
      </c>
      <c r="M21" s="476" t="str">
        <f t="shared" ref="M21" si="362">IF($F21="今回請求",M20,IF($F21="済",M20,""))</f>
        <v/>
      </c>
      <c r="N21" s="475" t="str">
        <f t="shared" ref="N21" si="363">IF($F21="今回請求",N20,IF($F21="済",N20,""))</f>
        <v/>
      </c>
      <c r="O21" s="477" t="str">
        <f t="shared" ref="O21" si="364">IFERROR(IF((S21+AM21)&gt;0,ROUNDDOWN((S21+AM21)/(V21+AP21),4)*1000," "),"")</f>
        <v/>
      </c>
      <c r="P21" s="478" t="str">
        <f>IFERROR(IF(M21="","",VLOOKUP(M21,'リスト　修正しない事'!$Q$3:$R$30,2,0)),0)</f>
        <v/>
      </c>
      <c r="Q21" s="479" t="str">
        <f t="shared" ref="Q21" si="365">IF($F21="今回請求",Q20,IF($F21="済",Q20,""))</f>
        <v/>
      </c>
      <c r="R21" s="480" t="str">
        <f t="shared" ref="R21" si="366">IF($F21="今回請求",R20,IF($F21="済",R20,""))</f>
        <v/>
      </c>
      <c r="S21" s="481" t="str">
        <f t="shared" ref="S21" si="367">IFERROR(IF($F21="今回請求",S20,IF($F21="済",S20,"")),"")</f>
        <v/>
      </c>
      <c r="T21" s="482" t="str">
        <f>IFERROR(IF(M21="","",VLOOKUP(M21,'リスト　修正しない事'!$X$3:$Y$30,2,0)),0)</f>
        <v/>
      </c>
      <c r="U21" s="483">
        <f t="shared" si="230"/>
        <v>0</v>
      </c>
      <c r="V21" s="481">
        <f t="shared" ref="V21" si="368">IFERROR(IF($F21="今回請求",V20,IF($F21="済",V20,0)),"")</f>
        <v>0</v>
      </c>
      <c r="W21" s="484">
        <f t="shared" si="232"/>
        <v>0</v>
      </c>
      <c r="X21" s="481">
        <f t="shared" ref="X21" si="369">IFERROR(IF($F21="今回請求",X20,IF($F21="済",X20,0)),"")</f>
        <v>0</v>
      </c>
      <c r="Y21" s="485">
        <f t="shared" si="234"/>
        <v>0</v>
      </c>
      <c r="Z21" s="485">
        <f t="shared" si="235"/>
        <v>0</v>
      </c>
      <c r="AA21" s="486">
        <f t="shared" si="236"/>
        <v>0</v>
      </c>
      <c r="AB21" s="487">
        <f t="shared" si="237"/>
        <v>0</v>
      </c>
      <c r="AC21" s="488"/>
      <c r="AD21" s="481" t="str">
        <f t="shared" ref="AD21" si="370">IFERROR(IF($F21="今回請求",AD20,IF($F21="済",AD20,"")),"")</f>
        <v/>
      </c>
      <c r="AE21" s="484" t="s">
        <v>391</v>
      </c>
      <c r="AF21" s="484">
        <f t="shared" si="239"/>
        <v>0</v>
      </c>
      <c r="AG21" s="481">
        <f t="shared" ref="AG21" si="371">IFERROR(IF($F21="今回請求",AG20,IF($F21="済",AG20,0)),"")</f>
        <v>0</v>
      </c>
      <c r="AH21" s="481">
        <f t="shared" ref="AH21" si="372">IFERROR(IF($F21="今回請求",AH20,IF($F21="済",AH20,0)),"")</f>
        <v>0</v>
      </c>
      <c r="AI21" s="489">
        <f t="shared" si="242"/>
        <v>0</v>
      </c>
      <c r="AJ21" s="486">
        <f t="shared" si="243"/>
        <v>0</v>
      </c>
      <c r="AK21" s="487">
        <f t="shared" si="244"/>
        <v>0</v>
      </c>
      <c r="AL21" s="488"/>
      <c r="AM21" s="481" t="str">
        <f t="shared" ref="AM21" si="373">IFERROR(IF($F21="今回請求",AM20,IF($F21="済",AM20,"")),"")</f>
        <v/>
      </c>
      <c r="AN21" s="490">
        <f>IFERROR(IF(AP21="","",VLOOKUP(M21,'リスト　修正しない事'!$AA$3:$AB$30,2,0)),0)</f>
        <v>0</v>
      </c>
      <c r="AO21" s="490">
        <f t="shared" si="246"/>
        <v>0</v>
      </c>
      <c r="AP21" s="481">
        <f t="shared" ref="AP21" si="374">IFERROR(IF($F21="今回請求",AP20,IF($F21="済",AP20,0)),"")</f>
        <v>0</v>
      </c>
      <c r="AQ21" s="490">
        <f t="shared" si="248"/>
        <v>0</v>
      </c>
      <c r="AR21" s="481">
        <f t="shared" ref="AR21" si="375">IFERROR(IF($F21="今回請求",AR20,IF($F21="済",AR20,0)),"")</f>
        <v>0</v>
      </c>
      <c r="AS21" s="491">
        <f t="shared" si="250"/>
        <v>0</v>
      </c>
      <c r="AT21" s="485">
        <f t="shared" si="251"/>
        <v>0</v>
      </c>
      <c r="AU21" s="486">
        <f t="shared" si="252"/>
        <v>0</v>
      </c>
      <c r="AV21" s="487">
        <f t="shared" si="253"/>
        <v>0</v>
      </c>
      <c r="AW21" s="488"/>
      <c r="AX21" s="481" t="str">
        <f t="shared" ref="AX21" si="376">IFERROR(IF($F21="今回請求",AX20,IF($F21="済",AX20,"")),"")</f>
        <v/>
      </c>
      <c r="AY21" s="492" t="s">
        <v>129</v>
      </c>
      <c r="AZ21" s="493">
        <f t="shared" si="255"/>
        <v>0</v>
      </c>
      <c r="BA21" s="481">
        <f t="shared" ref="BA21" si="377">IFERROR(IF($F21="今回請求",BA20,IF($F21="済",BA20,0)),"")</f>
        <v>0</v>
      </c>
      <c r="BB21" s="481">
        <f t="shared" ref="BB21" si="378">IFERROR(IF($F21="今回請求",BB20,IF($F21="済",BB20,0)),"")</f>
        <v>0</v>
      </c>
      <c r="BC21" s="485">
        <f t="shared" si="258"/>
        <v>0</v>
      </c>
      <c r="BD21" s="486">
        <f t="shared" si="259"/>
        <v>0</v>
      </c>
      <c r="BE21" s="487">
        <f t="shared" si="260"/>
        <v>0</v>
      </c>
      <c r="BF21" s="488"/>
      <c r="BG21" s="481" t="str">
        <f t="shared" ref="BG21" si="379">IFERROR(IF($F21="今回請求",BG20,IF($F21="済",BG20,"")),"")</f>
        <v/>
      </c>
      <c r="BH21" s="492" t="s">
        <v>391</v>
      </c>
      <c r="BI21" s="493">
        <f t="shared" si="262"/>
        <v>0</v>
      </c>
      <c r="BJ21" s="481">
        <f t="shared" ref="BJ21" si="380">IFERROR(IF($F21="今回請求",BJ20,IF($F21="済",BJ20,0)),"")</f>
        <v>0</v>
      </c>
      <c r="BK21" s="481">
        <f t="shared" ref="BK21" si="381">IFERROR(IF($F21="今回請求",BK20,IF($F21="済",BK20,0)),"")</f>
        <v>0</v>
      </c>
      <c r="BL21" s="485">
        <f t="shared" si="265"/>
        <v>0</v>
      </c>
      <c r="BM21" s="486">
        <f t="shared" si="266"/>
        <v>0</v>
      </c>
      <c r="BN21" s="487">
        <f t="shared" si="267"/>
        <v>0</v>
      </c>
      <c r="BO21" s="488"/>
      <c r="BP21" s="481" t="str">
        <f t="shared" ref="BP21" si="382">IFERROR(IF($F21="今回請求",BP20,IF($F21="済",BP20,"")),"")</f>
        <v/>
      </c>
      <c r="BQ21" s="492" t="s">
        <v>391</v>
      </c>
      <c r="BR21" s="493">
        <f t="shared" si="269"/>
        <v>0</v>
      </c>
      <c r="BS21" s="481">
        <f t="shared" ref="BS21" si="383">IFERROR(IF($F21="今回請求",BS20,IF($F21="済",BS20,0)),"")</f>
        <v>0</v>
      </c>
      <c r="BT21" s="481">
        <f t="shared" ref="BT21" si="384">IFERROR(IF($F21="今回請求",BT20,IF($F21="済",BT20,0)),"")</f>
        <v>0</v>
      </c>
      <c r="BU21" s="485">
        <f t="shared" si="272"/>
        <v>0</v>
      </c>
      <c r="BV21" s="486">
        <f t="shared" si="273"/>
        <v>0</v>
      </c>
      <c r="BW21" s="487">
        <f t="shared" si="274"/>
        <v>0</v>
      </c>
      <c r="BX21" s="488"/>
      <c r="BY21" s="481" t="str">
        <f t="shared" ref="BY21" si="385">IFERROR(IF($F21="今回請求",BY20,IF($F21="済",BY20,"")),"")</f>
        <v/>
      </c>
      <c r="BZ21" s="492" t="s">
        <v>391</v>
      </c>
      <c r="CA21" s="493">
        <f t="shared" si="276"/>
        <v>0</v>
      </c>
      <c r="CB21" s="481">
        <f t="shared" ref="CB21" si="386">IFERROR(IF($F21="今回請求",CB20,IF($F21="済",CB20,0)),"")</f>
        <v>0</v>
      </c>
      <c r="CC21" s="481">
        <f t="shared" ref="CC21" si="387">IFERROR(IF($F21="今回請求",CC20,IF($F21="済",CC20,0)),"")</f>
        <v>0</v>
      </c>
      <c r="CD21" s="485">
        <f t="shared" si="279"/>
        <v>0</v>
      </c>
      <c r="CE21" s="486">
        <f t="shared" si="280"/>
        <v>0</v>
      </c>
      <c r="CF21" s="487">
        <f t="shared" si="281"/>
        <v>0</v>
      </c>
      <c r="CG21" s="488"/>
      <c r="CH21" s="494">
        <f t="shared" si="282"/>
        <v>0</v>
      </c>
      <c r="CI21" s="485">
        <f t="shared" si="283"/>
        <v>0</v>
      </c>
      <c r="CJ21" s="485">
        <f t="shared" si="284"/>
        <v>0</v>
      </c>
      <c r="CK21" s="485">
        <f t="shared" si="285"/>
        <v>0</v>
      </c>
      <c r="CL21" s="485">
        <f t="shared" si="286"/>
        <v>0</v>
      </c>
      <c r="CM21" s="495">
        <f t="shared" si="287"/>
        <v>0</v>
      </c>
      <c r="CN21" s="496"/>
      <c r="CO21" s="481" t="str">
        <f t="shared" ref="CO21" si="388">IFERROR(IF($F21="今回請求",CO20,IF($F21="済",CO20,"")),"")</f>
        <v/>
      </c>
      <c r="CP21" s="497">
        <f>IFERROR(IF(CR21="","",VLOOKUP(M21,'リスト　修正しない事'!$AD$7:$AE$29,2,0)),0)</f>
        <v>0</v>
      </c>
      <c r="CQ21" s="498">
        <f t="shared" ref="CQ21" si="389">IFERROR(IF(CR21&gt;0,1,0),"")</f>
        <v>0</v>
      </c>
      <c r="CR21" s="481">
        <f t="shared" ref="CR21" si="390">IFERROR(IF($F21="今回請求",CR20,IF($F21="済",CR20,0)),"")</f>
        <v>0</v>
      </c>
      <c r="CS21" s="499">
        <f t="shared" si="291"/>
        <v>0</v>
      </c>
      <c r="CT21" s="481">
        <f t="shared" ref="CT21" si="391">IFERROR(IF($F21="今回請求",CT20,IF($F21="済",CT20,0)),"")</f>
        <v>0</v>
      </c>
      <c r="CU21" s="491">
        <f t="shared" si="293"/>
        <v>0</v>
      </c>
      <c r="CV21" s="485">
        <f t="shared" si="294"/>
        <v>0</v>
      </c>
      <c r="CW21" s="486">
        <f t="shared" si="295"/>
        <v>0</v>
      </c>
      <c r="CX21" s="487">
        <f t="shared" si="296"/>
        <v>0</v>
      </c>
      <c r="CY21" s="488"/>
      <c r="CZ21" s="481" t="str">
        <f t="shared" ref="CZ21" si="392">IFERROR(IF($F21="今回請求",CZ20,IF($F21="済",CZ20,"")),"")</f>
        <v/>
      </c>
      <c r="DA21" s="500" t="s">
        <v>391</v>
      </c>
      <c r="DB21" s="500">
        <f t="shared" si="298"/>
        <v>0</v>
      </c>
      <c r="DC21" s="481">
        <f t="shared" ref="DC21" si="393">IFERROR(IF($F21="今回請求",DC20,IF($F21="済",DC20,0)),"")</f>
        <v>0</v>
      </c>
      <c r="DD21" s="481">
        <f t="shared" ref="DD21" si="394">IFERROR(IF($F21="今回請求",DD20,IF($F21="済",DD20,0)),"")</f>
        <v>0</v>
      </c>
      <c r="DE21" s="501">
        <f t="shared" si="301"/>
        <v>0</v>
      </c>
      <c r="DF21" s="486">
        <f t="shared" si="302"/>
        <v>0</v>
      </c>
      <c r="DG21" s="487">
        <f t="shared" si="303"/>
        <v>0</v>
      </c>
      <c r="DH21" s="488"/>
      <c r="DI21" s="481" t="str">
        <f t="shared" ref="DI21" si="395">IFERROR(IF($F21="今回請求",DI20,IF($F21="済",DI20,"")),"")</f>
        <v/>
      </c>
      <c r="DJ21" s="492" t="s">
        <v>391</v>
      </c>
      <c r="DK21" s="492">
        <f t="shared" si="305"/>
        <v>0</v>
      </c>
      <c r="DL21" s="481">
        <f t="shared" ref="DL21" si="396">IFERROR(IF($F21="今回請求",DL20,IF($F21="済",DL20,0)),"")</f>
        <v>0</v>
      </c>
      <c r="DM21" s="481">
        <f t="shared" ref="DM21" si="397">IFERROR(IF($F21="今回請求",DM20,IF($F21="済",DM20,0)),"")</f>
        <v>0</v>
      </c>
      <c r="DN21" s="485">
        <f t="shared" si="308"/>
        <v>0</v>
      </c>
      <c r="DO21" s="486">
        <f t="shared" si="309"/>
        <v>0</v>
      </c>
      <c r="DP21" s="487">
        <f t="shared" si="310"/>
        <v>0</v>
      </c>
      <c r="DQ21" s="488"/>
      <c r="DR21" s="481" t="str">
        <f t="shared" ref="DR21" si="398">IFERROR(IF($F21="今回請求",DR20,IF($F21="済",DR20,"")),"")</f>
        <v/>
      </c>
      <c r="DS21" s="502" t="s">
        <v>391</v>
      </c>
      <c r="DT21" s="502">
        <f t="shared" si="312"/>
        <v>0</v>
      </c>
      <c r="DU21" s="481">
        <f t="shared" ref="DU21" si="399">IFERROR(IF($F21="今回請求",DU20,IF($F21="済",DU20,0)),"")</f>
        <v>0</v>
      </c>
      <c r="DV21" s="481">
        <f t="shared" ref="DV21" si="400">IFERROR(IF($F21="今回請求",DV20,IF($F21="済",DV20,0)),"")</f>
        <v>0</v>
      </c>
      <c r="DW21" s="485">
        <f t="shared" si="315"/>
        <v>0</v>
      </c>
      <c r="DX21" s="486">
        <f t="shared" si="316"/>
        <v>0</v>
      </c>
      <c r="DY21" s="487">
        <f t="shared" si="317"/>
        <v>0</v>
      </c>
      <c r="DZ21" s="488"/>
      <c r="EA21" s="481" t="str">
        <f t="shared" ref="EA21" si="401">IFERROR(IF($F21="今回請求",EA20,IF($F21="済",EA20,"")),"")</f>
        <v/>
      </c>
      <c r="EB21" s="492" t="s">
        <v>391</v>
      </c>
      <c r="EC21" s="492">
        <f t="shared" si="319"/>
        <v>0</v>
      </c>
      <c r="ED21" s="481">
        <f t="shared" ref="ED21" si="402">IFERROR(IF($F21="今回請求",ED20,IF($F21="済",ED20,0)),"")</f>
        <v>0</v>
      </c>
      <c r="EE21" s="481">
        <f t="shared" ref="EE21" si="403">IFERROR(IF($F21="今回請求",EE20,IF($F21="済",EE20,0)),"")</f>
        <v>0</v>
      </c>
      <c r="EF21" s="485">
        <f t="shared" si="322"/>
        <v>0</v>
      </c>
      <c r="EG21" s="486">
        <f t="shared" si="323"/>
        <v>0</v>
      </c>
      <c r="EH21" s="487">
        <f t="shared" si="324"/>
        <v>0</v>
      </c>
      <c r="EI21" s="488"/>
      <c r="EJ21" s="494">
        <f t="shared" si="325"/>
        <v>0</v>
      </c>
      <c r="EK21" s="503">
        <f t="shared" si="326"/>
        <v>0</v>
      </c>
      <c r="EL21" s="503">
        <f t="shared" si="327"/>
        <v>0</v>
      </c>
      <c r="EM21" s="485">
        <f t="shared" si="328"/>
        <v>0</v>
      </c>
      <c r="EN21" s="503">
        <f t="shared" si="329"/>
        <v>0</v>
      </c>
      <c r="EO21" s="504">
        <f t="shared" si="330"/>
        <v>0</v>
      </c>
      <c r="EP21" s="496"/>
      <c r="EQ21" s="505">
        <f t="shared" si="331"/>
        <v>0</v>
      </c>
      <c r="ER21" s="504">
        <f t="shared" si="332"/>
        <v>0</v>
      </c>
      <c r="ES21" s="504">
        <f t="shared" si="333"/>
        <v>0</v>
      </c>
      <c r="ET21" s="503">
        <f t="shared" si="334"/>
        <v>0</v>
      </c>
      <c r="EU21" s="485">
        <f t="shared" si="335"/>
        <v>0</v>
      </c>
      <c r="EV21" s="495">
        <f t="shared" si="336"/>
        <v>0</v>
      </c>
      <c r="EW21" s="494">
        <f t="shared" si="337"/>
        <v>0</v>
      </c>
      <c r="EX21" s="485">
        <f t="shared" si="338"/>
        <v>0</v>
      </c>
      <c r="EY21" s="503">
        <f t="shared" si="339"/>
        <v>0</v>
      </c>
      <c r="EZ21" s="503">
        <f t="shared" si="340"/>
        <v>0</v>
      </c>
      <c r="FA21" s="485">
        <f t="shared" si="341"/>
        <v>0</v>
      </c>
      <c r="FB21" s="486">
        <f t="shared" si="342"/>
        <v>0</v>
      </c>
      <c r="FC21" s="488">
        <f t="shared" si="343"/>
        <v>0</v>
      </c>
      <c r="FD21" s="505">
        <f t="shared" si="344"/>
        <v>0</v>
      </c>
      <c r="FE21" s="503">
        <f t="shared" si="345"/>
        <v>0</v>
      </c>
      <c r="FF21" s="503">
        <f t="shared" si="346"/>
        <v>0</v>
      </c>
      <c r="FG21" s="506">
        <f t="shared" si="347"/>
        <v>0</v>
      </c>
      <c r="FH21" s="507">
        <f t="shared" si="193"/>
        <v>0</v>
      </c>
      <c r="FI21" s="508">
        <f t="shared" si="194"/>
        <v>0</v>
      </c>
      <c r="FJ21" s="572"/>
      <c r="FK21" s="509">
        <f t="shared" si="195"/>
        <v>0</v>
      </c>
      <c r="FL21" s="508">
        <f t="shared" si="196"/>
        <v>0</v>
      </c>
      <c r="FM21" s="572"/>
      <c r="FN21" s="511">
        <f t="shared" si="197"/>
        <v>0</v>
      </c>
      <c r="FO21" s="508">
        <f t="shared" si="198"/>
        <v>0</v>
      </c>
      <c r="FP21" s="572"/>
      <c r="FQ21" s="509">
        <f t="shared" si="199"/>
        <v>0</v>
      </c>
      <c r="FR21" s="508">
        <f t="shared" si="200"/>
        <v>0</v>
      </c>
      <c r="FS21" s="572"/>
      <c r="FT21" s="509">
        <f t="shared" si="201"/>
        <v>0</v>
      </c>
      <c r="FU21" s="508">
        <f t="shared" si="202"/>
        <v>0</v>
      </c>
      <c r="FV21" s="572"/>
      <c r="FW21" s="507">
        <f t="shared" si="203"/>
        <v>0</v>
      </c>
      <c r="FX21" s="508">
        <f t="shared" si="204"/>
        <v>0</v>
      </c>
      <c r="FY21" s="572"/>
      <c r="FZ21" s="512">
        <f t="shared" si="205"/>
        <v>0</v>
      </c>
      <c r="GA21" s="501">
        <f t="shared" si="206"/>
        <v>0</v>
      </c>
      <c r="GB21" s="572"/>
      <c r="GC21" s="507">
        <f t="shared" si="207"/>
        <v>0</v>
      </c>
      <c r="GD21" s="508">
        <f t="shared" si="208"/>
        <v>0</v>
      </c>
      <c r="GE21" s="572"/>
      <c r="GF21" s="512">
        <f t="shared" si="209"/>
        <v>0</v>
      </c>
      <c r="GG21" s="508">
        <f t="shared" si="210"/>
        <v>0</v>
      </c>
      <c r="GH21" s="572"/>
      <c r="GI21" s="507">
        <f t="shared" si="211"/>
        <v>0</v>
      </c>
      <c r="GJ21" s="508">
        <f t="shared" si="212"/>
        <v>0</v>
      </c>
      <c r="GK21" s="572"/>
      <c r="GL21" s="512">
        <f t="shared" si="213"/>
        <v>0</v>
      </c>
      <c r="GM21" s="508">
        <f t="shared" si="214"/>
        <v>0</v>
      </c>
      <c r="GN21" s="572"/>
      <c r="GO21" s="509">
        <f t="shared" si="215"/>
        <v>0</v>
      </c>
      <c r="GP21" s="508">
        <f t="shared" si="216"/>
        <v>0</v>
      </c>
      <c r="GQ21" s="572"/>
      <c r="GR21" s="507">
        <f t="shared" si="348"/>
        <v>0</v>
      </c>
      <c r="GS21" s="508">
        <f t="shared" si="349"/>
        <v>0</v>
      </c>
      <c r="GT21" s="513">
        <f t="shared" si="217"/>
        <v>0</v>
      </c>
      <c r="GU21" s="510">
        <f t="shared" si="350"/>
        <v>0</v>
      </c>
      <c r="GV21" s="514" t="str">
        <f t="shared" ref="GV21" si="404">IF($F21="今回請求",GV20,IF($F21="済",GV20,""))</f>
        <v/>
      </c>
      <c r="GW21" s="481">
        <f t="shared" ref="GW21" si="405">IFERROR(IF($F21="今回請求",GW20,IF($F21="済",GW20,0)),"")</f>
        <v>0</v>
      </c>
      <c r="GX21" s="613"/>
      <c r="GY21" s="609">
        <f>+GY19</f>
        <v>0</v>
      </c>
      <c r="GZ21" s="609"/>
      <c r="HA21" s="609"/>
      <c r="HB21" s="599"/>
      <c r="HC21" s="614" t="str">
        <f t="shared" si="78"/>
        <v/>
      </c>
      <c r="HD21" s="615" t="str">
        <f t="shared" si="79"/>
        <v/>
      </c>
      <c r="HE21" s="616" t="str">
        <f t="shared" si="186"/>
        <v>OK</v>
      </c>
    </row>
    <row r="22" spans="1:213" ht="25.5" customHeight="1">
      <c r="A22" s="28" t="str">
        <f t="shared" si="187"/>
        <v>令和６年度</v>
      </c>
      <c r="B22" s="29" t="str">
        <f t="shared" si="188"/>
        <v>2次</v>
      </c>
      <c r="C22" s="567" t="str">
        <f t="shared" si="189"/>
        <v>群馬県</v>
      </c>
      <c r="D22" s="25">
        <f t="shared" si="190"/>
        <v>4</v>
      </c>
      <c r="E22" s="24" t="s">
        <v>137</v>
      </c>
      <c r="F22" s="460">
        <f t="shared" ref="F22:F24" si="406">IF(F23=" ","",F23)</f>
        <v>0</v>
      </c>
      <c r="G22" s="225"/>
      <c r="H22" s="224"/>
      <c r="I22" s="422"/>
      <c r="J22" s="384"/>
      <c r="K22" s="422"/>
      <c r="L22" s="423"/>
      <c r="M22" s="561"/>
      <c r="N22" s="385"/>
      <c r="O22" s="569" t="str">
        <f t="shared" ref="O22" si="407">IF((S22+AM22)&gt;0,ROUNDDOWN((S22+AM22)/(V22+AP22),4)*1000," ")</f>
        <v xml:space="preserve"> </v>
      </c>
      <c r="P22" s="461" t="str">
        <f>IFERROR(IF(M22="","",VLOOKUP(M22,'リスト　修正しない事'!$Q$3:$R$30,2,0)),0)</f>
        <v/>
      </c>
      <c r="Q22" s="66"/>
      <c r="R22" s="450"/>
      <c r="S22" s="286"/>
      <c r="T22" s="462" t="str">
        <f>IFERROR(IF(M22="","",VLOOKUP(M22,'リスト　修正しない事'!$X$3:$Y$30,2,0)),0)</f>
        <v/>
      </c>
      <c r="U22" s="59">
        <f t="shared" si="230"/>
        <v>0</v>
      </c>
      <c r="V22" s="56"/>
      <c r="W22" s="50">
        <f t="shared" si="232"/>
        <v>0</v>
      </c>
      <c r="X22" s="49"/>
      <c r="Y22" s="50">
        <f t="shared" si="234"/>
        <v>0</v>
      </c>
      <c r="Z22" s="50">
        <f t="shared" si="235"/>
        <v>0</v>
      </c>
      <c r="AA22" s="54">
        <f t="shared" si="236"/>
        <v>0</v>
      </c>
      <c r="AB22" s="351">
        <f t="shared" si="237"/>
        <v>0</v>
      </c>
      <c r="AC22" s="55"/>
      <c r="AD22" s="286"/>
      <c r="AE22" s="289" t="s">
        <v>391</v>
      </c>
      <c r="AF22" s="59">
        <f t="shared" si="239"/>
        <v>0</v>
      </c>
      <c r="AG22" s="56"/>
      <c r="AH22" s="52"/>
      <c r="AI22" s="54">
        <f t="shared" si="242"/>
        <v>0</v>
      </c>
      <c r="AJ22" s="54">
        <f t="shared" si="243"/>
        <v>0</v>
      </c>
      <c r="AK22" s="351">
        <f t="shared" si="244"/>
        <v>0</v>
      </c>
      <c r="AL22" s="55"/>
      <c r="AM22" s="288"/>
      <c r="AN22" s="51" t="str">
        <f>IFERROR(IF(AP22="","",VLOOKUP(M22,'リスト　修正しない事'!$AA$3:$AB$30,2,0)),0)</f>
        <v/>
      </c>
      <c r="AO22" s="59">
        <f t="shared" si="246"/>
        <v>0</v>
      </c>
      <c r="AP22" s="56"/>
      <c r="AQ22" s="58">
        <f t="shared" si="248"/>
        <v>0</v>
      </c>
      <c r="AR22" s="52"/>
      <c r="AS22" s="59">
        <f t="shared" si="250"/>
        <v>0</v>
      </c>
      <c r="AT22" s="50">
        <f t="shared" si="251"/>
        <v>0</v>
      </c>
      <c r="AU22" s="54">
        <f t="shared" si="252"/>
        <v>0</v>
      </c>
      <c r="AV22" s="351">
        <f t="shared" si="253"/>
        <v>0</v>
      </c>
      <c r="AW22" s="55"/>
      <c r="AX22" s="286"/>
      <c r="AY22" s="289" t="s">
        <v>129</v>
      </c>
      <c r="AZ22" s="59">
        <f t="shared" si="255"/>
        <v>0</v>
      </c>
      <c r="BA22" s="56"/>
      <c r="BB22" s="52"/>
      <c r="BC22" s="50">
        <f t="shared" si="258"/>
        <v>0</v>
      </c>
      <c r="BD22" s="54">
        <f t="shared" si="259"/>
        <v>0</v>
      </c>
      <c r="BE22" s="351">
        <f t="shared" si="260"/>
        <v>0</v>
      </c>
      <c r="BF22" s="55"/>
      <c r="BG22" s="288"/>
      <c r="BH22" s="289" t="s">
        <v>391</v>
      </c>
      <c r="BI22" s="59">
        <f t="shared" si="262"/>
        <v>0</v>
      </c>
      <c r="BJ22" s="56"/>
      <c r="BK22" s="52"/>
      <c r="BL22" s="50">
        <f t="shared" si="265"/>
        <v>0</v>
      </c>
      <c r="BM22" s="54">
        <f t="shared" si="266"/>
        <v>0</v>
      </c>
      <c r="BN22" s="351">
        <f t="shared" si="267"/>
        <v>0</v>
      </c>
      <c r="BO22" s="55"/>
      <c r="BP22" s="286"/>
      <c r="BQ22" s="289" t="s">
        <v>391</v>
      </c>
      <c r="BR22" s="59">
        <f t="shared" si="269"/>
        <v>0</v>
      </c>
      <c r="BS22" s="56"/>
      <c r="BT22" s="52"/>
      <c r="BU22" s="50">
        <f t="shared" si="272"/>
        <v>0</v>
      </c>
      <c r="BV22" s="54">
        <f t="shared" si="273"/>
        <v>0</v>
      </c>
      <c r="BW22" s="351">
        <f t="shared" si="274"/>
        <v>0</v>
      </c>
      <c r="BX22" s="55"/>
      <c r="BY22" s="288"/>
      <c r="BZ22" s="289" t="s">
        <v>391</v>
      </c>
      <c r="CA22" s="59">
        <f t="shared" si="276"/>
        <v>0</v>
      </c>
      <c r="CB22" s="56"/>
      <c r="CC22" s="52"/>
      <c r="CD22" s="50">
        <f t="shared" si="279"/>
        <v>0</v>
      </c>
      <c r="CE22" s="54">
        <f t="shared" si="280"/>
        <v>0</v>
      </c>
      <c r="CF22" s="351">
        <f t="shared" si="281"/>
        <v>0</v>
      </c>
      <c r="CG22" s="55"/>
      <c r="CH22" s="48">
        <f t="shared" si="282"/>
        <v>0</v>
      </c>
      <c r="CI22" s="50">
        <f t="shared" si="283"/>
        <v>0</v>
      </c>
      <c r="CJ22" s="50">
        <f t="shared" si="284"/>
        <v>0</v>
      </c>
      <c r="CK22" s="50">
        <f t="shared" si="285"/>
        <v>0</v>
      </c>
      <c r="CL22" s="50">
        <f t="shared" si="286"/>
        <v>0</v>
      </c>
      <c r="CM22" s="304">
        <f t="shared" si="287"/>
        <v>0</v>
      </c>
      <c r="CN22" s="61"/>
      <c r="CO22" s="288"/>
      <c r="CP22" s="51" t="str">
        <f>IFERROR(IF(CR22="","",VLOOKUP(M22,'リスト　修正しない事'!$AD$7:$AE$29,2,0)),0)</f>
        <v/>
      </c>
      <c r="CQ22" s="424">
        <f t="shared" ref="CQ22" si="408">IF(CR22&gt;0,1,0)</f>
        <v>0</v>
      </c>
      <c r="CR22" s="56"/>
      <c r="CS22" s="50">
        <f t="shared" si="291"/>
        <v>0</v>
      </c>
      <c r="CT22" s="52"/>
      <c r="CU22" s="59">
        <f t="shared" si="293"/>
        <v>0</v>
      </c>
      <c r="CV22" s="50">
        <f t="shared" si="294"/>
        <v>0</v>
      </c>
      <c r="CW22" s="54">
        <f t="shared" si="295"/>
        <v>0</v>
      </c>
      <c r="CX22" s="351">
        <f t="shared" si="296"/>
        <v>0</v>
      </c>
      <c r="CY22" s="55"/>
      <c r="CZ22" s="288"/>
      <c r="DA22" s="289" t="s">
        <v>391</v>
      </c>
      <c r="DB22" s="424">
        <f t="shared" si="298"/>
        <v>0</v>
      </c>
      <c r="DC22" s="56"/>
      <c r="DD22" s="52"/>
      <c r="DE22" s="50">
        <f t="shared" si="301"/>
        <v>0</v>
      </c>
      <c r="DF22" s="54">
        <f t="shared" si="302"/>
        <v>0</v>
      </c>
      <c r="DG22" s="351">
        <f t="shared" si="303"/>
        <v>0</v>
      </c>
      <c r="DH22" s="55"/>
      <c r="DI22" s="288"/>
      <c r="DJ22" s="289" t="s">
        <v>391</v>
      </c>
      <c r="DK22" s="424">
        <f t="shared" si="305"/>
        <v>0</v>
      </c>
      <c r="DL22" s="56"/>
      <c r="DM22" s="52"/>
      <c r="DN22" s="50">
        <f t="shared" si="308"/>
        <v>0</v>
      </c>
      <c r="DO22" s="54">
        <f t="shared" si="309"/>
        <v>0</v>
      </c>
      <c r="DP22" s="351">
        <f t="shared" si="310"/>
        <v>0</v>
      </c>
      <c r="DQ22" s="55"/>
      <c r="DR22" s="288"/>
      <c r="DS22" s="289" t="s">
        <v>391</v>
      </c>
      <c r="DT22" s="424">
        <f t="shared" si="312"/>
        <v>0</v>
      </c>
      <c r="DU22" s="56"/>
      <c r="DV22" s="52"/>
      <c r="DW22" s="50">
        <f t="shared" si="315"/>
        <v>0</v>
      </c>
      <c r="DX22" s="54">
        <f t="shared" si="316"/>
        <v>0</v>
      </c>
      <c r="DY22" s="351">
        <f t="shared" si="317"/>
        <v>0</v>
      </c>
      <c r="DZ22" s="55"/>
      <c r="EA22" s="288"/>
      <c r="EB22" s="289" t="s">
        <v>391</v>
      </c>
      <c r="EC22" s="424">
        <f t="shared" si="319"/>
        <v>0</v>
      </c>
      <c r="ED22" s="56"/>
      <c r="EE22" s="52"/>
      <c r="EF22" s="50">
        <f t="shared" si="322"/>
        <v>0</v>
      </c>
      <c r="EG22" s="54">
        <f t="shared" si="323"/>
        <v>0</v>
      </c>
      <c r="EH22" s="351">
        <f t="shared" si="324"/>
        <v>0</v>
      </c>
      <c r="EI22" s="55"/>
      <c r="EJ22" s="48">
        <f t="shared" si="325"/>
        <v>0</v>
      </c>
      <c r="EK22" s="51">
        <f t="shared" si="326"/>
        <v>0</v>
      </c>
      <c r="EL22" s="51">
        <f t="shared" si="327"/>
        <v>0</v>
      </c>
      <c r="EM22" s="50">
        <f t="shared" si="328"/>
        <v>0</v>
      </c>
      <c r="EN22" s="51">
        <f t="shared" si="329"/>
        <v>0</v>
      </c>
      <c r="EO22" s="62">
        <f t="shared" si="330"/>
        <v>0</v>
      </c>
      <c r="EP22" s="61"/>
      <c r="EQ22" s="64">
        <f t="shared" si="331"/>
        <v>0</v>
      </c>
      <c r="ER22" s="62">
        <f t="shared" si="332"/>
        <v>0</v>
      </c>
      <c r="ES22" s="62">
        <f t="shared" si="333"/>
        <v>0</v>
      </c>
      <c r="ET22" s="51">
        <f t="shared" si="334"/>
        <v>0</v>
      </c>
      <c r="EU22" s="50">
        <f t="shared" si="335"/>
        <v>0</v>
      </c>
      <c r="EV22" s="304">
        <f t="shared" si="336"/>
        <v>0</v>
      </c>
      <c r="EW22" s="48">
        <f t="shared" si="337"/>
        <v>0</v>
      </c>
      <c r="EX22" s="50">
        <f t="shared" si="338"/>
        <v>0</v>
      </c>
      <c r="EY22" s="51">
        <f t="shared" si="339"/>
        <v>0</v>
      </c>
      <c r="EZ22" s="51">
        <f t="shared" si="340"/>
        <v>0</v>
      </c>
      <c r="FA22" s="50">
        <f t="shared" si="341"/>
        <v>0</v>
      </c>
      <c r="FB22" s="54">
        <f t="shared" si="342"/>
        <v>0</v>
      </c>
      <c r="FC22" s="55">
        <f t="shared" si="343"/>
        <v>0</v>
      </c>
      <c r="FD22" s="64">
        <f t="shared" si="344"/>
        <v>0</v>
      </c>
      <c r="FE22" s="51">
        <f t="shared" si="345"/>
        <v>0</v>
      </c>
      <c r="FF22" s="51">
        <f t="shared" si="346"/>
        <v>0</v>
      </c>
      <c r="FG22" s="63">
        <f t="shared" si="347"/>
        <v>0</v>
      </c>
      <c r="FH22" s="53">
        <f t="shared" si="193"/>
        <v>0</v>
      </c>
      <c r="FI22" s="60">
        <f t="shared" si="194"/>
        <v>0</v>
      </c>
      <c r="FJ22" s="571"/>
      <c r="FK22" s="369">
        <f t="shared" si="195"/>
        <v>0</v>
      </c>
      <c r="FL22" s="60">
        <f t="shared" si="196"/>
        <v>0</v>
      </c>
      <c r="FM22" s="571"/>
      <c r="FN22" s="355">
        <f t="shared" si="197"/>
        <v>0</v>
      </c>
      <c r="FO22" s="60">
        <f t="shared" si="198"/>
        <v>0</v>
      </c>
      <c r="FP22" s="571"/>
      <c r="FQ22" s="369">
        <f t="shared" si="199"/>
        <v>0</v>
      </c>
      <c r="FR22" s="60">
        <f t="shared" si="200"/>
        <v>0</v>
      </c>
      <c r="FS22" s="571"/>
      <c r="FT22" s="369">
        <f t="shared" si="201"/>
        <v>0</v>
      </c>
      <c r="FU22" s="60">
        <f t="shared" si="202"/>
        <v>0</v>
      </c>
      <c r="FV22" s="571"/>
      <c r="FW22" s="53">
        <f t="shared" si="203"/>
        <v>0</v>
      </c>
      <c r="FX22" s="60">
        <f t="shared" si="204"/>
        <v>0</v>
      </c>
      <c r="FY22" s="571"/>
      <c r="FZ22" s="377">
        <f t="shared" si="205"/>
        <v>0</v>
      </c>
      <c r="GA22" s="425">
        <f t="shared" si="206"/>
        <v>0</v>
      </c>
      <c r="GB22" s="571"/>
      <c r="GC22" s="53">
        <f t="shared" si="207"/>
        <v>0</v>
      </c>
      <c r="GD22" s="60">
        <f t="shared" si="208"/>
        <v>0</v>
      </c>
      <c r="GE22" s="571"/>
      <c r="GF22" s="377">
        <f t="shared" si="209"/>
        <v>0</v>
      </c>
      <c r="GG22" s="60">
        <f t="shared" si="210"/>
        <v>0</v>
      </c>
      <c r="GH22" s="571"/>
      <c r="GI22" s="53">
        <f t="shared" si="211"/>
        <v>0</v>
      </c>
      <c r="GJ22" s="60">
        <f t="shared" si="212"/>
        <v>0</v>
      </c>
      <c r="GK22" s="571"/>
      <c r="GL22" s="377">
        <f t="shared" si="213"/>
        <v>0</v>
      </c>
      <c r="GM22" s="60">
        <f t="shared" si="214"/>
        <v>0</v>
      </c>
      <c r="GN22" s="571"/>
      <c r="GO22" s="369">
        <f t="shared" si="215"/>
        <v>0</v>
      </c>
      <c r="GP22" s="60">
        <f t="shared" si="216"/>
        <v>0</v>
      </c>
      <c r="GQ22" s="571"/>
      <c r="GR22" s="53">
        <f t="shared" si="348"/>
        <v>0</v>
      </c>
      <c r="GS22" s="60">
        <f t="shared" si="349"/>
        <v>0</v>
      </c>
      <c r="GT22" s="57">
        <f t="shared" si="217"/>
        <v>0</v>
      </c>
      <c r="GU22" s="65">
        <f t="shared" si="350"/>
        <v>0</v>
      </c>
      <c r="GV22" s="428"/>
      <c r="GW22" s="430"/>
      <c r="GX22" s="608"/>
      <c r="GY22" s="609">
        <f t="shared" si="218"/>
        <v>0</v>
      </c>
      <c r="GZ22" s="609"/>
      <c r="HA22" s="609"/>
      <c r="HB22" s="599"/>
      <c r="HC22" s="617" t="str">
        <f t="shared" si="78"/>
        <v/>
      </c>
      <c r="HD22" s="618" t="str">
        <f t="shared" si="79"/>
        <v xml:space="preserve"> </v>
      </c>
      <c r="HE22" s="619" t="str">
        <f t="shared" si="186"/>
        <v>OK</v>
      </c>
    </row>
    <row r="23" spans="1:213" ht="25.5" customHeight="1">
      <c r="A23" s="564" t="str">
        <f t="shared" si="187"/>
        <v>令和６年度</v>
      </c>
      <c r="B23" s="565" t="str">
        <f t="shared" si="188"/>
        <v>2次</v>
      </c>
      <c r="C23" s="566" t="str">
        <f t="shared" si="189"/>
        <v>群馬県</v>
      </c>
      <c r="D23" s="440">
        <f t="shared" si="190"/>
        <v>4</v>
      </c>
      <c r="E23" s="441" t="s">
        <v>138</v>
      </c>
      <c r="F23" s="448"/>
      <c r="G23" s="470">
        <f t="shared" ref="G23:G25" si="409">+G22</f>
        <v>0</v>
      </c>
      <c r="H23" s="471" t="str">
        <f t="shared" ref="H23:H25" si="410">IF($F23="今回請求",H22,IF($F23="済",H22,""))</f>
        <v/>
      </c>
      <c r="I23" s="472" t="str">
        <f t="shared" ref="I23:I25" si="411">IF($F23="今回請求",I22,IF($F23="済",I22,""))</f>
        <v/>
      </c>
      <c r="J23" s="473" t="str">
        <f t="shared" ref="J23:J25" si="412">IF($F23="今回請求",J22,IF($F23="済",J22,""))</f>
        <v/>
      </c>
      <c r="K23" s="474" t="str">
        <f t="shared" ref="K23:K25" si="413">IF($F23="今回請求",K22,IF($F23="済",K22,""))</f>
        <v/>
      </c>
      <c r="L23" s="475" t="str">
        <f t="shared" ref="L23:L25" si="414">IF($F23="今回請求",L22,IF($F23="済",L22,""))</f>
        <v/>
      </c>
      <c r="M23" s="476" t="str">
        <f t="shared" ref="M23:M25" si="415">IF($F23="今回請求",M22,IF($F23="済",M22,""))</f>
        <v/>
      </c>
      <c r="N23" s="475" t="str">
        <f t="shared" ref="N23:N25" si="416">IF($F23="今回請求",N22,IF($F23="済",N22,""))</f>
        <v/>
      </c>
      <c r="O23" s="477" t="str">
        <f t="shared" ref="O23" si="417">IFERROR(IF((S23+AM23)&gt;0,ROUNDDOWN((S23+AM23)/(V23+AP23),4)*1000," "),"")</f>
        <v/>
      </c>
      <c r="P23" s="478" t="str">
        <f>IFERROR(IF(M23="","",VLOOKUP(M23,'リスト　修正しない事'!$Q$3:$R$30,2,0)),0)</f>
        <v/>
      </c>
      <c r="Q23" s="479" t="str">
        <f t="shared" ref="Q23:Q25" si="418">IF($F23="今回請求",Q22,IF($F23="済",Q22,""))</f>
        <v/>
      </c>
      <c r="R23" s="480" t="str">
        <f t="shared" ref="R23:R25" si="419">IF($F23="今回請求",R22,IF($F23="済",R22,""))</f>
        <v/>
      </c>
      <c r="S23" s="481" t="str">
        <f t="shared" ref="S23:S25" si="420">IFERROR(IF($F23="今回請求",S22,IF($F23="済",S22,"")),"")</f>
        <v/>
      </c>
      <c r="T23" s="482" t="str">
        <f>IFERROR(IF(M23="","",VLOOKUP(M23,'リスト　修正しない事'!$X$3:$Y$30,2,0)),0)</f>
        <v/>
      </c>
      <c r="U23" s="483">
        <f t="shared" si="230"/>
        <v>0</v>
      </c>
      <c r="V23" s="481">
        <f t="shared" ref="V23:V25" si="421">IFERROR(IF($F23="今回請求",V22,IF($F23="済",V22,0)),"")</f>
        <v>0</v>
      </c>
      <c r="W23" s="484">
        <f t="shared" si="232"/>
        <v>0</v>
      </c>
      <c r="X23" s="481">
        <f t="shared" ref="X23:X25" si="422">IFERROR(IF($F23="今回請求",X22,IF($F23="済",X22,0)),"")</f>
        <v>0</v>
      </c>
      <c r="Y23" s="485">
        <f t="shared" si="234"/>
        <v>0</v>
      </c>
      <c r="Z23" s="485">
        <f t="shared" si="235"/>
        <v>0</v>
      </c>
      <c r="AA23" s="486">
        <f t="shared" si="236"/>
        <v>0</v>
      </c>
      <c r="AB23" s="487">
        <f t="shared" si="237"/>
        <v>0</v>
      </c>
      <c r="AC23" s="488"/>
      <c r="AD23" s="481" t="str">
        <f t="shared" ref="AD23:AD25" si="423">IFERROR(IF($F23="今回請求",AD22,IF($F23="済",AD22,"")),"")</f>
        <v/>
      </c>
      <c r="AE23" s="484" t="s">
        <v>391</v>
      </c>
      <c r="AF23" s="484">
        <f t="shared" si="239"/>
        <v>0</v>
      </c>
      <c r="AG23" s="481">
        <f t="shared" ref="AG23:AG25" si="424">IFERROR(IF($F23="今回請求",AG22,IF($F23="済",AG22,0)),"")</f>
        <v>0</v>
      </c>
      <c r="AH23" s="481">
        <f t="shared" ref="AH23:AH25" si="425">IFERROR(IF($F23="今回請求",AH22,IF($F23="済",AH22,0)),"")</f>
        <v>0</v>
      </c>
      <c r="AI23" s="489">
        <f t="shared" si="242"/>
        <v>0</v>
      </c>
      <c r="AJ23" s="486">
        <f t="shared" si="243"/>
        <v>0</v>
      </c>
      <c r="AK23" s="487">
        <f t="shared" si="244"/>
        <v>0</v>
      </c>
      <c r="AL23" s="488"/>
      <c r="AM23" s="481" t="str">
        <f t="shared" ref="AM23:AM25" si="426">IFERROR(IF($F23="今回請求",AM22,IF($F23="済",AM22,"")),"")</f>
        <v/>
      </c>
      <c r="AN23" s="490">
        <f>IFERROR(IF(AP23="","",VLOOKUP(M23,'リスト　修正しない事'!$AA$3:$AB$30,2,0)),0)</f>
        <v>0</v>
      </c>
      <c r="AO23" s="490">
        <f t="shared" si="246"/>
        <v>0</v>
      </c>
      <c r="AP23" s="481">
        <f t="shared" ref="AP23:AP25" si="427">IFERROR(IF($F23="今回請求",AP22,IF($F23="済",AP22,0)),"")</f>
        <v>0</v>
      </c>
      <c r="AQ23" s="490">
        <f t="shared" si="248"/>
        <v>0</v>
      </c>
      <c r="AR23" s="481">
        <f t="shared" ref="AR23:AR25" si="428">IFERROR(IF($F23="今回請求",AR22,IF($F23="済",AR22,0)),"")</f>
        <v>0</v>
      </c>
      <c r="AS23" s="491">
        <f t="shared" si="250"/>
        <v>0</v>
      </c>
      <c r="AT23" s="485">
        <f t="shared" si="251"/>
        <v>0</v>
      </c>
      <c r="AU23" s="486">
        <f t="shared" si="252"/>
        <v>0</v>
      </c>
      <c r="AV23" s="487">
        <f t="shared" si="253"/>
        <v>0</v>
      </c>
      <c r="AW23" s="488"/>
      <c r="AX23" s="481" t="str">
        <f t="shared" ref="AX23:AX25" si="429">IFERROR(IF($F23="今回請求",AX22,IF($F23="済",AX22,"")),"")</f>
        <v/>
      </c>
      <c r="AY23" s="492" t="s">
        <v>129</v>
      </c>
      <c r="AZ23" s="493">
        <f t="shared" si="255"/>
        <v>0</v>
      </c>
      <c r="BA23" s="481">
        <f t="shared" ref="BA23:BA25" si="430">IFERROR(IF($F23="今回請求",BA22,IF($F23="済",BA22,0)),"")</f>
        <v>0</v>
      </c>
      <c r="BB23" s="481">
        <f t="shared" ref="BB23:BB25" si="431">IFERROR(IF($F23="今回請求",BB22,IF($F23="済",BB22,0)),"")</f>
        <v>0</v>
      </c>
      <c r="BC23" s="485">
        <f t="shared" si="258"/>
        <v>0</v>
      </c>
      <c r="BD23" s="486">
        <f t="shared" si="259"/>
        <v>0</v>
      </c>
      <c r="BE23" s="487">
        <f t="shared" si="260"/>
        <v>0</v>
      </c>
      <c r="BF23" s="488"/>
      <c r="BG23" s="481" t="str">
        <f t="shared" ref="BG23:BG25" si="432">IFERROR(IF($F23="今回請求",BG22,IF($F23="済",BG22,"")),"")</f>
        <v/>
      </c>
      <c r="BH23" s="492" t="s">
        <v>391</v>
      </c>
      <c r="BI23" s="493">
        <f t="shared" si="262"/>
        <v>0</v>
      </c>
      <c r="BJ23" s="481">
        <f t="shared" ref="BJ23:BJ25" si="433">IFERROR(IF($F23="今回請求",BJ22,IF($F23="済",BJ22,0)),"")</f>
        <v>0</v>
      </c>
      <c r="BK23" s="481">
        <f t="shared" ref="BK23:BK25" si="434">IFERROR(IF($F23="今回請求",BK22,IF($F23="済",BK22,0)),"")</f>
        <v>0</v>
      </c>
      <c r="BL23" s="485">
        <f t="shared" si="265"/>
        <v>0</v>
      </c>
      <c r="BM23" s="486">
        <f t="shared" si="266"/>
        <v>0</v>
      </c>
      <c r="BN23" s="487">
        <f t="shared" si="267"/>
        <v>0</v>
      </c>
      <c r="BO23" s="488"/>
      <c r="BP23" s="481" t="str">
        <f t="shared" ref="BP23:BP25" si="435">IFERROR(IF($F23="今回請求",BP22,IF($F23="済",BP22,"")),"")</f>
        <v/>
      </c>
      <c r="BQ23" s="492" t="s">
        <v>391</v>
      </c>
      <c r="BR23" s="493">
        <f t="shared" si="269"/>
        <v>0</v>
      </c>
      <c r="BS23" s="481">
        <f t="shared" ref="BS23:BS25" si="436">IFERROR(IF($F23="今回請求",BS22,IF($F23="済",BS22,0)),"")</f>
        <v>0</v>
      </c>
      <c r="BT23" s="481">
        <f t="shared" ref="BT23:BT25" si="437">IFERROR(IF($F23="今回請求",BT22,IF($F23="済",BT22,0)),"")</f>
        <v>0</v>
      </c>
      <c r="BU23" s="485">
        <f t="shared" si="272"/>
        <v>0</v>
      </c>
      <c r="BV23" s="486">
        <f t="shared" si="273"/>
        <v>0</v>
      </c>
      <c r="BW23" s="487">
        <f t="shared" si="274"/>
        <v>0</v>
      </c>
      <c r="BX23" s="488"/>
      <c r="BY23" s="481" t="str">
        <f t="shared" ref="BY23:BY25" si="438">IFERROR(IF($F23="今回請求",BY22,IF($F23="済",BY22,"")),"")</f>
        <v/>
      </c>
      <c r="BZ23" s="492" t="s">
        <v>391</v>
      </c>
      <c r="CA23" s="493">
        <f t="shared" si="276"/>
        <v>0</v>
      </c>
      <c r="CB23" s="481">
        <f t="shared" ref="CB23:CB25" si="439">IFERROR(IF($F23="今回請求",CB22,IF($F23="済",CB22,0)),"")</f>
        <v>0</v>
      </c>
      <c r="CC23" s="481">
        <f t="shared" ref="CC23:CC25" si="440">IFERROR(IF($F23="今回請求",CC22,IF($F23="済",CC22,0)),"")</f>
        <v>0</v>
      </c>
      <c r="CD23" s="485">
        <f t="shared" si="279"/>
        <v>0</v>
      </c>
      <c r="CE23" s="486">
        <f t="shared" si="280"/>
        <v>0</v>
      </c>
      <c r="CF23" s="487">
        <f t="shared" si="281"/>
        <v>0</v>
      </c>
      <c r="CG23" s="488"/>
      <c r="CH23" s="494">
        <f t="shared" si="282"/>
        <v>0</v>
      </c>
      <c r="CI23" s="485">
        <f t="shared" si="283"/>
        <v>0</v>
      </c>
      <c r="CJ23" s="485">
        <f t="shared" si="284"/>
        <v>0</v>
      </c>
      <c r="CK23" s="485">
        <f t="shared" si="285"/>
        <v>0</v>
      </c>
      <c r="CL23" s="485">
        <f t="shared" si="286"/>
        <v>0</v>
      </c>
      <c r="CM23" s="495">
        <f t="shared" si="287"/>
        <v>0</v>
      </c>
      <c r="CN23" s="496"/>
      <c r="CO23" s="481" t="str">
        <f t="shared" ref="CO23:CO25" si="441">IFERROR(IF($F23="今回請求",CO22,IF($F23="済",CO22,"")),"")</f>
        <v/>
      </c>
      <c r="CP23" s="497">
        <f>IFERROR(IF(CR23="","",VLOOKUP(M23,'リスト　修正しない事'!$AD$7:$AE$29,2,0)),0)</f>
        <v>0</v>
      </c>
      <c r="CQ23" s="498">
        <f t="shared" ref="CQ23" si="442">IFERROR(IF(CR23&gt;0,1,0),"")</f>
        <v>0</v>
      </c>
      <c r="CR23" s="481">
        <f t="shared" ref="CR23:CR25" si="443">IFERROR(IF($F23="今回請求",CR22,IF($F23="済",CR22,0)),"")</f>
        <v>0</v>
      </c>
      <c r="CS23" s="499">
        <f t="shared" si="291"/>
        <v>0</v>
      </c>
      <c r="CT23" s="481">
        <f t="shared" ref="CT23:CT25" si="444">IFERROR(IF($F23="今回請求",CT22,IF($F23="済",CT22,0)),"")</f>
        <v>0</v>
      </c>
      <c r="CU23" s="491">
        <f t="shared" si="293"/>
        <v>0</v>
      </c>
      <c r="CV23" s="485">
        <f t="shared" si="294"/>
        <v>0</v>
      </c>
      <c r="CW23" s="486">
        <f t="shared" si="295"/>
        <v>0</v>
      </c>
      <c r="CX23" s="487">
        <f t="shared" si="296"/>
        <v>0</v>
      </c>
      <c r="CY23" s="488"/>
      <c r="CZ23" s="481" t="str">
        <f t="shared" ref="CZ23:CZ25" si="445">IFERROR(IF($F23="今回請求",CZ22,IF($F23="済",CZ22,"")),"")</f>
        <v/>
      </c>
      <c r="DA23" s="500" t="s">
        <v>391</v>
      </c>
      <c r="DB23" s="500">
        <f t="shared" si="298"/>
        <v>0</v>
      </c>
      <c r="DC23" s="481">
        <f t="shared" ref="DC23:DC25" si="446">IFERROR(IF($F23="今回請求",DC22,IF($F23="済",DC22,0)),"")</f>
        <v>0</v>
      </c>
      <c r="DD23" s="481">
        <f t="shared" ref="DD23:DD25" si="447">IFERROR(IF($F23="今回請求",DD22,IF($F23="済",DD22,0)),"")</f>
        <v>0</v>
      </c>
      <c r="DE23" s="501">
        <f t="shared" si="301"/>
        <v>0</v>
      </c>
      <c r="DF23" s="486">
        <f t="shared" si="302"/>
        <v>0</v>
      </c>
      <c r="DG23" s="487">
        <f t="shared" si="303"/>
        <v>0</v>
      </c>
      <c r="DH23" s="488"/>
      <c r="DI23" s="481" t="str">
        <f t="shared" ref="DI23:DI25" si="448">IFERROR(IF($F23="今回請求",DI22,IF($F23="済",DI22,"")),"")</f>
        <v/>
      </c>
      <c r="DJ23" s="492" t="s">
        <v>391</v>
      </c>
      <c r="DK23" s="492">
        <f t="shared" si="305"/>
        <v>0</v>
      </c>
      <c r="DL23" s="481">
        <f t="shared" ref="DL23:DL25" si="449">IFERROR(IF($F23="今回請求",DL22,IF($F23="済",DL22,0)),"")</f>
        <v>0</v>
      </c>
      <c r="DM23" s="481">
        <f t="shared" ref="DM23:DM25" si="450">IFERROR(IF($F23="今回請求",DM22,IF($F23="済",DM22,0)),"")</f>
        <v>0</v>
      </c>
      <c r="DN23" s="485">
        <f t="shared" si="308"/>
        <v>0</v>
      </c>
      <c r="DO23" s="486">
        <f t="shared" si="309"/>
        <v>0</v>
      </c>
      <c r="DP23" s="487">
        <f t="shared" si="310"/>
        <v>0</v>
      </c>
      <c r="DQ23" s="488"/>
      <c r="DR23" s="481" t="str">
        <f t="shared" ref="DR23:DR25" si="451">IFERROR(IF($F23="今回請求",DR22,IF($F23="済",DR22,"")),"")</f>
        <v/>
      </c>
      <c r="DS23" s="502" t="s">
        <v>391</v>
      </c>
      <c r="DT23" s="502">
        <f t="shared" si="312"/>
        <v>0</v>
      </c>
      <c r="DU23" s="481">
        <f t="shared" ref="DU23:DU25" si="452">IFERROR(IF($F23="今回請求",DU22,IF($F23="済",DU22,0)),"")</f>
        <v>0</v>
      </c>
      <c r="DV23" s="481">
        <f t="shared" ref="DV23:DV25" si="453">IFERROR(IF($F23="今回請求",DV22,IF($F23="済",DV22,0)),"")</f>
        <v>0</v>
      </c>
      <c r="DW23" s="485">
        <f t="shared" si="315"/>
        <v>0</v>
      </c>
      <c r="DX23" s="486">
        <f t="shared" si="316"/>
        <v>0</v>
      </c>
      <c r="DY23" s="487">
        <f t="shared" si="317"/>
        <v>0</v>
      </c>
      <c r="DZ23" s="488"/>
      <c r="EA23" s="481" t="str">
        <f t="shared" ref="EA23:EA25" si="454">IFERROR(IF($F23="今回請求",EA22,IF($F23="済",EA22,"")),"")</f>
        <v/>
      </c>
      <c r="EB23" s="492" t="s">
        <v>391</v>
      </c>
      <c r="EC23" s="492">
        <f t="shared" si="319"/>
        <v>0</v>
      </c>
      <c r="ED23" s="481">
        <f t="shared" ref="ED23:ED25" si="455">IFERROR(IF($F23="今回請求",ED22,IF($F23="済",ED22,0)),"")</f>
        <v>0</v>
      </c>
      <c r="EE23" s="481">
        <f t="shared" ref="EE23:EE25" si="456">IFERROR(IF($F23="今回請求",EE22,IF($F23="済",EE22,0)),"")</f>
        <v>0</v>
      </c>
      <c r="EF23" s="485">
        <f t="shared" si="322"/>
        <v>0</v>
      </c>
      <c r="EG23" s="486">
        <f t="shared" si="323"/>
        <v>0</v>
      </c>
      <c r="EH23" s="487">
        <f t="shared" si="324"/>
        <v>0</v>
      </c>
      <c r="EI23" s="488"/>
      <c r="EJ23" s="494">
        <f t="shared" si="325"/>
        <v>0</v>
      </c>
      <c r="EK23" s="503">
        <f t="shared" si="326"/>
        <v>0</v>
      </c>
      <c r="EL23" s="503">
        <f t="shared" si="327"/>
        <v>0</v>
      </c>
      <c r="EM23" s="485">
        <f t="shared" si="328"/>
        <v>0</v>
      </c>
      <c r="EN23" s="503">
        <f t="shared" si="329"/>
        <v>0</v>
      </c>
      <c r="EO23" s="504">
        <f t="shared" si="330"/>
        <v>0</v>
      </c>
      <c r="EP23" s="496"/>
      <c r="EQ23" s="505">
        <f t="shared" si="331"/>
        <v>0</v>
      </c>
      <c r="ER23" s="504">
        <f t="shared" si="332"/>
        <v>0</v>
      </c>
      <c r="ES23" s="504">
        <f t="shared" si="333"/>
        <v>0</v>
      </c>
      <c r="ET23" s="503">
        <f t="shared" si="334"/>
        <v>0</v>
      </c>
      <c r="EU23" s="485">
        <f t="shared" si="335"/>
        <v>0</v>
      </c>
      <c r="EV23" s="495">
        <f t="shared" si="336"/>
        <v>0</v>
      </c>
      <c r="EW23" s="494">
        <f t="shared" si="337"/>
        <v>0</v>
      </c>
      <c r="EX23" s="485">
        <f t="shared" si="338"/>
        <v>0</v>
      </c>
      <c r="EY23" s="503">
        <f t="shared" si="339"/>
        <v>0</v>
      </c>
      <c r="EZ23" s="503">
        <f t="shared" si="340"/>
        <v>0</v>
      </c>
      <c r="FA23" s="485">
        <f t="shared" si="341"/>
        <v>0</v>
      </c>
      <c r="FB23" s="486">
        <f t="shared" si="342"/>
        <v>0</v>
      </c>
      <c r="FC23" s="488">
        <f t="shared" si="343"/>
        <v>0</v>
      </c>
      <c r="FD23" s="505">
        <f t="shared" si="344"/>
        <v>0</v>
      </c>
      <c r="FE23" s="503">
        <f t="shared" si="345"/>
        <v>0</v>
      </c>
      <c r="FF23" s="503">
        <f t="shared" si="346"/>
        <v>0</v>
      </c>
      <c r="FG23" s="506">
        <f t="shared" si="347"/>
        <v>0</v>
      </c>
      <c r="FH23" s="507">
        <f t="shared" si="193"/>
        <v>0</v>
      </c>
      <c r="FI23" s="508">
        <f t="shared" si="194"/>
        <v>0</v>
      </c>
      <c r="FJ23" s="572"/>
      <c r="FK23" s="509">
        <f t="shared" si="195"/>
        <v>0</v>
      </c>
      <c r="FL23" s="508">
        <f t="shared" si="196"/>
        <v>0</v>
      </c>
      <c r="FM23" s="572"/>
      <c r="FN23" s="511">
        <f t="shared" si="197"/>
        <v>0</v>
      </c>
      <c r="FO23" s="508">
        <f t="shared" si="198"/>
        <v>0</v>
      </c>
      <c r="FP23" s="572"/>
      <c r="FQ23" s="509">
        <f t="shared" si="199"/>
        <v>0</v>
      </c>
      <c r="FR23" s="508">
        <f t="shared" si="200"/>
        <v>0</v>
      </c>
      <c r="FS23" s="572"/>
      <c r="FT23" s="509">
        <f t="shared" si="201"/>
        <v>0</v>
      </c>
      <c r="FU23" s="508">
        <f t="shared" si="202"/>
        <v>0</v>
      </c>
      <c r="FV23" s="572"/>
      <c r="FW23" s="507">
        <f t="shared" si="203"/>
        <v>0</v>
      </c>
      <c r="FX23" s="508">
        <f t="shared" si="204"/>
        <v>0</v>
      </c>
      <c r="FY23" s="572"/>
      <c r="FZ23" s="512">
        <f t="shared" si="205"/>
        <v>0</v>
      </c>
      <c r="GA23" s="501">
        <f t="shared" si="206"/>
        <v>0</v>
      </c>
      <c r="GB23" s="572"/>
      <c r="GC23" s="507">
        <f t="shared" si="207"/>
        <v>0</v>
      </c>
      <c r="GD23" s="508">
        <f t="shared" si="208"/>
        <v>0</v>
      </c>
      <c r="GE23" s="572"/>
      <c r="GF23" s="512">
        <f t="shared" si="209"/>
        <v>0</v>
      </c>
      <c r="GG23" s="508">
        <f t="shared" si="210"/>
        <v>0</v>
      </c>
      <c r="GH23" s="572"/>
      <c r="GI23" s="507">
        <f t="shared" si="211"/>
        <v>0</v>
      </c>
      <c r="GJ23" s="508">
        <f t="shared" si="212"/>
        <v>0</v>
      </c>
      <c r="GK23" s="572"/>
      <c r="GL23" s="512">
        <f t="shared" si="213"/>
        <v>0</v>
      </c>
      <c r="GM23" s="508">
        <f t="shared" si="214"/>
        <v>0</v>
      </c>
      <c r="GN23" s="572"/>
      <c r="GO23" s="509">
        <f t="shared" si="215"/>
        <v>0</v>
      </c>
      <c r="GP23" s="508">
        <f t="shared" si="216"/>
        <v>0</v>
      </c>
      <c r="GQ23" s="572"/>
      <c r="GR23" s="507">
        <f t="shared" si="348"/>
        <v>0</v>
      </c>
      <c r="GS23" s="508">
        <f t="shared" si="349"/>
        <v>0</v>
      </c>
      <c r="GT23" s="513">
        <f t="shared" si="217"/>
        <v>0</v>
      </c>
      <c r="GU23" s="510">
        <f t="shared" si="350"/>
        <v>0</v>
      </c>
      <c r="GV23" s="514" t="str">
        <f t="shared" ref="GV23:GV25" si="457">IF($F23="今回請求",GV22,IF($F23="済",GV22,""))</f>
        <v/>
      </c>
      <c r="GW23" s="481">
        <f t="shared" ref="GW23:GW25" si="458">IFERROR(IF($F23="今回請求",GW22,IF($F23="済",GW22,0)),"")</f>
        <v>0</v>
      </c>
      <c r="GX23" s="613"/>
      <c r="GY23" s="609">
        <f t="shared" si="218"/>
        <v>0</v>
      </c>
      <c r="GZ23" s="609"/>
      <c r="HA23" s="609"/>
      <c r="HB23" s="599"/>
      <c r="HC23" s="620" t="str">
        <f t="shared" si="78"/>
        <v/>
      </c>
      <c r="HD23" s="621" t="str">
        <f t="shared" si="79"/>
        <v/>
      </c>
      <c r="HE23" s="622" t="str">
        <f t="shared" si="186"/>
        <v>OK</v>
      </c>
    </row>
    <row r="24" spans="1:213" ht="25.5" customHeight="1">
      <c r="A24" s="28" t="str">
        <f t="shared" si="187"/>
        <v>令和６年度</v>
      </c>
      <c r="B24" s="29" t="str">
        <f t="shared" si="188"/>
        <v>2次</v>
      </c>
      <c r="C24" s="567" t="str">
        <f t="shared" si="189"/>
        <v>群馬県</v>
      </c>
      <c r="D24" s="25">
        <f t="shared" si="190"/>
        <v>5</v>
      </c>
      <c r="E24" s="24" t="s">
        <v>137</v>
      </c>
      <c r="F24" s="460">
        <f t="shared" si="406"/>
        <v>0</v>
      </c>
      <c r="G24" s="225"/>
      <c r="H24" s="224"/>
      <c r="I24" s="422"/>
      <c r="J24" s="384"/>
      <c r="K24" s="422"/>
      <c r="L24" s="423"/>
      <c r="M24" s="561"/>
      <c r="N24" s="385"/>
      <c r="O24" s="569" t="str">
        <f t="shared" ref="O24" si="459">IF((S24+AM24)&gt;0,ROUNDDOWN((S24+AM24)/(V24+AP24),4)*1000," ")</f>
        <v xml:space="preserve"> </v>
      </c>
      <c r="P24" s="461" t="str">
        <f>IFERROR(IF(M24="","",VLOOKUP(M24,'リスト　修正しない事'!$Q$3:$R$30,2,0)),0)</f>
        <v/>
      </c>
      <c r="Q24" s="66"/>
      <c r="R24" s="450"/>
      <c r="S24" s="286"/>
      <c r="T24" s="462" t="str">
        <f>IFERROR(IF(M24="","",VLOOKUP(M24,'リスト　修正しない事'!$X$3:$Y$30,2,0)),0)</f>
        <v/>
      </c>
      <c r="U24" s="59">
        <f t="shared" ref="U24:U25" si="460">IF(V24&gt;0,1,0)</f>
        <v>0</v>
      </c>
      <c r="V24" s="56"/>
      <c r="W24" s="50">
        <f t="shared" si="232"/>
        <v>0</v>
      </c>
      <c r="X24" s="49"/>
      <c r="Y24" s="50">
        <f t="shared" ref="Y24:Y25" si="461">+W24+X24</f>
        <v>0</v>
      </c>
      <c r="Z24" s="50">
        <f t="shared" ref="Z24:Z25" si="462">+AA24+AB24</f>
        <v>0</v>
      </c>
      <c r="AA24" s="54">
        <f t="shared" ref="AA24:AA25" si="463">IF($R24="初 年 度",IF(+W24=0,TRUNC((+X24-FH24)/2,0),+W24-FH24),0)</f>
        <v>0</v>
      </c>
      <c r="AB24" s="351">
        <f t="shared" ref="AB24:AB25" si="464">IF($R24="次 年 度",IF(+W24=0,TRUNC((+X24-FH24)/2,0),+W24-FH24),0)</f>
        <v>0</v>
      </c>
      <c r="AC24" s="55"/>
      <c r="AD24" s="286"/>
      <c r="AE24" s="289" t="s">
        <v>391</v>
      </c>
      <c r="AF24" s="59">
        <f t="shared" ref="AF24:AF25" si="465">IF(AG24&gt;0,1,0)</f>
        <v>0</v>
      </c>
      <c r="AG24" s="56"/>
      <c r="AH24" s="52"/>
      <c r="AI24" s="54">
        <f t="shared" ref="AI24:AI25" si="466">+AJ24+AK24</f>
        <v>0</v>
      </c>
      <c r="AJ24" s="54">
        <f t="shared" ref="AJ24:AJ25" si="467">IF($R24="初 年 度",TRUNC((+AH24-FK24)/2,0),0)</f>
        <v>0</v>
      </c>
      <c r="AK24" s="351">
        <f t="shared" ref="AK24:AK25" si="468">IF($R24="次 年 度",TRUNC((+AH24-FK24)/2,0),0)</f>
        <v>0</v>
      </c>
      <c r="AL24" s="55"/>
      <c r="AM24" s="288"/>
      <c r="AN24" s="51" t="str">
        <f>IFERROR(IF(AP24="","",VLOOKUP(M24,'リスト　修正しない事'!$AA$3:$AB$30,2,0)),0)</f>
        <v/>
      </c>
      <c r="AO24" s="59">
        <f t="shared" ref="AO24:AO25" si="469">IF(AP24&gt;0,1,0)</f>
        <v>0</v>
      </c>
      <c r="AP24" s="56"/>
      <c r="AQ24" s="58">
        <f t="shared" ref="AQ24:AQ25" si="470">IF(AP24&gt;0,ROUND(AN24*AP24,0),0)</f>
        <v>0</v>
      </c>
      <c r="AR24" s="52"/>
      <c r="AS24" s="59">
        <f t="shared" ref="AS24:AS25" si="471">+AQ24+AR24</f>
        <v>0</v>
      </c>
      <c r="AT24" s="50">
        <f t="shared" ref="AT24:AT25" si="472">+AU24+AV24</f>
        <v>0</v>
      </c>
      <c r="AU24" s="54">
        <f t="shared" ref="AU24:AU25" si="473">IF($R24="初 年 度",IF(+AQ24=0,TRUNC((+AR24-FN24)/2,0),+AQ24-FN24),0)</f>
        <v>0</v>
      </c>
      <c r="AV24" s="351">
        <f t="shared" ref="AV24:AV25" si="474">IF($R24="次 年 度",IF(+AQ24=0,TRUNC((+AR24-FN24)/2,0),+AQ24-FN24),0)</f>
        <v>0</v>
      </c>
      <c r="AW24" s="55"/>
      <c r="AX24" s="286"/>
      <c r="AY24" s="289" t="s">
        <v>129</v>
      </c>
      <c r="AZ24" s="59">
        <f t="shared" ref="AZ24:AZ25" si="475">IF(BA24&gt;0,1,0)</f>
        <v>0</v>
      </c>
      <c r="BA24" s="56"/>
      <c r="BB24" s="52"/>
      <c r="BC24" s="50">
        <f t="shared" ref="BC24:BC25" si="476">+BD24+BE24</f>
        <v>0</v>
      </c>
      <c r="BD24" s="54">
        <f t="shared" ref="BD24:BD25" si="477">IF($R24="初 年 度",TRUNC((+BB24-FQ24)/2,0),0)</f>
        <v>0</v>
      </c>
      <c r="BE24" s="351">
        <f t="shared" ref="BE24:BE25" si="478">IF($R24="次 年 度",TRUNC((+BB24-FQ24)/2,0),0)</f>
        <v>0</v>
      </c>
      <c r="BF24" s="55"/>
      <c r="BG24" s="288"/>
      <c r="BH24" s="289" t="s">
        <v>391</v>
      </c>
      <c r="BI24" s="59">
        <f t="shared" ref="BI24:BI25" si="479">IF(BJ24&gt;0,1,0)</f>
        <v>0</v>
      </c>
      <c r="BJ24" s="56"/>
      <c r="BK24" s="52"/>
      <c r="BL24" s="50">
        <f t="shared" ref="BL24:BL25" si="480">+BM24+BN24</f>
        <v>0</v>
      </c>
      <c r="BM24" s="54">
        <f t="shared" ref="BM24:BM25" si="481">IF($R24="初 年 度",TRUNC((+BK24-FT24)/2,0),0)</f>
        <v>0</v>
      </c>
      <c r="BN24" s="351">
        <f t="shared" ref="BN24:BN25" si="482">IF($R24="次 年 度",TRUNC((+BK24-FT24)/2,0),0)</f>
        <v>0</v>
      </c>
      <c r="BO24" s="55"/>
      <c r="BP24" s="286"/>
      <c r="BQ24" s="289" t="s">
        <v>391</v>
      </c>
      <c r="BR24" s="59">
        <f t="shared" ref="BR24:BR25" si="483">IF(BS24&gt;0,1,0)</f>
        <v>0</v>
      </c>
      <c r="BS24" s="56"/>
      <c r="BT24" s="52"/>
      <c r="BU24" s="50">
        <f t="shared" ref="BU24:BU25" si="484">+BV24+BW24</f>
        <v>0</v>
      </c>
      <c r="BV24" s="54">
        <f t="shared" ref="BV24:BV25" si="485">IF($R24="初 年 度",TRUNC((+BT24-FW24)/2,0),0)</f>
        <v>0</v>
      </c>
      <c r="BW24" s="351">
        <f t="shared" ref="BW24:BW25" si="486">IF($R24="次 年 度",TRUNC((+BT24-FW24)/2,0),0)</f>
        <v>0</v>
      </c>
      <c r="BX24" s="55"/>
      <c r="BY24" s="288"/>
      <c r="BZ24" s="289" t="s">
        <v>391</v>
      </c>
      <c r="CA24" s="59">
        <f t="shared" ref="CA24:CA25" si="487">IF(CB24&gt;0,1,0)</f>
        <v>0</v>
      </c>
      <c r="CB24" s="56"/>
      <c r="CC24" s="52"/>
      <c r="CD24" s="50">
        <f t="shared" ref="CD24:CD25" si="488">+CE24+CF24</f>
        <v>0</v>
      </c>
      <c r="CE24" s="54">
        <f t="shared" ref="CE24:CE25" si="489">IF($R24="初 年 度",TRUNC((+CC24-FZ24)/2,0),0)</f>
        <v>0</v>
      </c>
      <c r="CF24" s="351">
        <f t="shared" ref="CF24:CF25" si="490">IF($R24="次 年 度",TRUNC((+CC24-FZ24)/2,0),0)</f>
        <v>0</v>
      </c>
      <c r="CG24" s="55"/>
      <c r="CH24" s="48">
        <f t="shared" ref="CH24:CH25" si="491">SUM(AZ24,BI24,BR24,CA24)</f>
        <v>0</v>
      </c>
      <c r="CI24" s="50">
        <f t="shared" ref="CI24:CI25" si="492">SUM(BA24,BJ24,BS24,CB24)</f>
        <v>0</v>
      </c>
      <c r="CJ24" s="50">
        <f t="shared" ref="CJ24:CJ25" si="493">SUM(BB24,BK24,BT24,CC24)</f>
        <v>0</v>
      </c>
      <c r="CK24" s="50">
        <f t="shared" ref="CK24:CK25" si="494">SUM(BC24,BL24,BU24,CD24)</f>
        <v>0</v>
      </c>
      <c r="CL24" s="50">
        <f t="shared" ref="CL24:CL25" si="495">SUM(BD24,BM24,BV24,CE24)</f>
        <v>0</v>
      </c>
      <c r="CM24" s="304">
        <f t="shared" ref="CM24:CM25" si="496">SUM(BE24,BN24,BW24,CF24)</f>
        <v>0</v>
      </c>
      <c r="CN24" s="61"/>
      <c r="CO24" s="288"/>
      <c r="CP24" s="51" t="str">
        <f>IFERROR(IF(CR24="","",VLOOKUP(M24,'リスト　修正しない事'!$AD$7:$AE$29,2,0)),0)</f>
        <v/>
      </c>
      <c r="CQ24" s="424">
        <f t="shared" ref="CQ24" si="497">IF(CR24&gt;0,1,0)</f>
        <v>0</v>
      </c>
      <c r="CR24" s="56"/>
      <c r="CS24" s="50">
        <f t="shared" ref="CS24:CS25" si="498">IF(CR24&gt;0,ROUND(CP24*CR24,0),0)</f>
        <v>0</v>
      </c>
      <c r="CT24" s="52"/>
      <c r="CU24" s="59">
        <f t="shared" ref="CU24:CU25" si="499">+CS24+CT24</f>
        <v>0</v>
      </c>
      <c r="CV24" s="50">
        <f t="shared" ref="CV24:CV25" si="500">+CW24+CX24</f>
        <v>0</v>
      </c>
      <c r="CW24" s="54">
        <f t="shared" ref="CW24:CW25" si="501">IF($R24="初 年 度",IF(+CS24=0,TRUNC((+CT24-GC24)/2,0),+CS24-GC24),0)</f>
        <v>0</v>
      </c>
      <c r="CX24" s="351">
        <f t="shared" ref="CX24:CX25" si="502">IF($R24="次 年 度",IF(+CS24=0,TRUNC((+CT24-GC24)/2,0),+CS24-GC24),0)</f>
        <v>0</v>
      </c>
      <c r="CY24" s="55"/>
      <c r="CZ24" s="288"/>
      <c r="DA24" s="289" t="s">
        <v>391</v>
      </c>
      <c r="DB24" s="424">
        <f t="shared" ref="DB24:DB25" si="503">IF(DC24&gt;0,1,0)</f>
        <v>0</v>
      </c>
      <c r="DC24" s="56"/>
      <c r="DD24" s="52"/>
      <c r="DE24" s="50">
        <f t="shared" ref="DE24:DE25" si="504">+DF24+DG24</f>
        <v>0</v>
      </c>
      <c r="DF24" s="54">
        <f t="shared" ref="DF24:DF25" si="505">IF($R24="初 年 度",TRUNC((+DD24-GF24)/2,0),0)</f>
        <v>0</v>
      </c>
      <c r="DG24" s="351">
        <f t="shared" ref="DG24:DG25" si="506">IF($R24="次 年 度",TRUNC((+DD24-GF24)/2,0),0)</f>
        <v>0</v>
      </c>
      <c r="DH24" s="55"/>
      <c r="DI24" s="288"/>
      <c r="DJ24" s="289" t="s">
        <v>391</v>
      </c>
      <c r="DK24" s="424">
        <f t="shared" ref="DK24:DK25" si="507">IF(DL24&gt;0,1,0)</f>
        <v>0</v>
      </c>
      <c r="DL24" s="56"/>
      <c r="DM24" s="52"/>
      <c r="DN24" s="50">
        <f t="shared" ref="DN24:DN25" si="508">+DO24+DP24</f>
        <v>0</v>
      </c>
      <c r="DO24" s="54">
        <f t="shared" ref="DO24:DO25" si="509">IF($R24="初 年 度",TRUNC((+DM24-GI24)/2,0),0)</f>
        <v>0</v>
      </c>
      <c r="DP24" s="351">
        <f t="shared" ref="DP24:DP25" si="510">IF($R24="次 年 度",TRUNC((+DM24-GI24)/2,0),0)</f>
        <v>0</v>
      </c>
      <c r="DQ24" s="55"/>
      <c r="DR24" s="288"/>
      <c r="DS24" s="289" t="s">
        <v>391</v>
      </c>
      <c r="DT24" s="424">
        <f t="shared" ref="DT24:DT25" si="511">IF(DU24&gt;0,1,0)</f>
        <v>0</v>
      </c>
      <c r="DU24" s="56"/>
      <c r="DV24" s="52"/>
      <c r="DW24" s="50">
        <f t="shared" ref="DW24:DW25" si="512">+DX24+DY24</f>
        <v>0</v>
      </c>
      <c r="DX24" s="54">
        <f t="shared" ref="DX24:DX25" si="513">IF($R24="初 年 度",TRUNC((+DV24-GL24)/2,0),0)</f>
        <v>0</v>
      </c>
      <c r="DY24" s="351">
        <f t="shared" ref="DY24:DY25" si="514">IF($R24="次 年 度",TRUNC((+DV24-GL24)/2,0),0)</f>
        <v>0</v>
      </c>
      <c r="DZ24" s="55"/>
      <c r="EA24" s="288"/>
      <c r="EB24" s="289" t="s">
        <v>391</v>
      </c>
      <c r="EC24" s="424">
        <f t="shared" ref="EC24:EC25" si="515">IF(ED24&gt;0,1,0)</f>
        <v>0</v>
      </c>
      <c r="ED24" s="56"/>
      <c r="EE24" s="52"/>
      <c r="EF24" s="50">
        <f t="shared" ref="EF24:EF25" si="516">+EG24+EH24</f>
        <v>0</v>
      </c>
      <c r="EG24" s="54">
        <f t="shared" ref="EG24:EG25" si="517">IF($R24="初 年 度",TRUNC((+EE24-GO24)/2,0),0)</f>
        <v>0</v>
      </c>
      <c r="EH24" s="351">
        <f t="shared" ref="EH24:EH25" si="518">IF($R24="次 年 度",TRUNC((+EE24-GO24)/2,0),0)</f>
        <v>0</v>
      </c>
      <c r="EI24" s="55"/>
      <c r="EJ24" s="48">
        <f t="shared" ref="EJ24:EJ25" si="519">SUM(DK24,DT24,EC24)</f>
        <v>0</v>
      </c>
      <c r="EK24" s="51">
        <f t="shared" ref="EK24:EK25" si="520">SUM(DL24,DU24,ED24)</f>
        <v>0</v>
      </c>
      <c r="EL24" s="51">
        <f t="shared" ref="EL24:EL25" si="521">SUM(DM24,DV24,EE24)</f>
        <v>0</v>
      </c>
      <c r="EM24" s="50">
        <f t="shared" ref="EM24:EM25" si="522">+EN24+EO24</f>
        <v>0</v>
      </c>
      <c r="EN24" s="51">
        <f t="shared" ref="EN24:EN25" si="523">SUM(DO24,DX24,EG24)</f>
        <v>0</v>
      </c>
      <c r="EO24" s="62">
        <f t="shared" ref="EO24:EO25" si="524">SUM(DP24,DY24,EH24)</f>
        <v>0</v>
      </c>
      <c r="EP24" s="61"/>
      <c r="EQ24" s="64">
        <f t="shared" ref="EQ24:EQ25" si="525">SUM(U24,AF24,AO24,CH24,CQ24,DB24,EJ24)</f>
        <v>0</v>
      </c>
      <c r="ER24" s="62">
        <f t="shared" ref="ER24:ER25" si="526">SUM(V24,AG24,AP24,CI24,CR24,DC24,EK24)</f>
        <v>0</v>
      </c>
      <c r="ES24" s="62">
        <f t="shared" ref="ES24:ES25" si="527">SUM(Y24,AH24,AS24,CJ24,CU24,DD24,EL24)</f>
        <v>0</v>
      </c>
      <c r="ET24" s="51">
        <f t="shared" ref="ET24:ET25" si="528">+EU24+EV24</f>
        <v>0</v>
      </c>
      <c r="EU24" s="50">
        <f t="shared" ref="EU24:EU25" si="529">SUM(AA24,AJ24,AU24,CL24,CW24,DF24,EN24)</f>
        <v>0</v>
      </c>
      <c r="EV24" s="304">
        <f t="shared" ref="EV24:EV25" si="530">SUM(AB24,AK24,AV24,CM24,CX24,DG24,EO24)</f>
        <v>0</v>
      </c>
      <c r="EW24" s="48">
        <f t="shared" ref="EW24:EW25" si="531">IF(H24="（○）",220,0)</f>
        <v>0</v>
      </c>
      <c r="EX24" s="50">
        <f t="shared" ref="EX24:EX25" si="532">IF(H24="（○）",SUM(U24,AO24),0)</f>
        <v>0</v>
      </c>
      <c r="EY24" s="51">
        <f t="shared" ref="EY24:EY25" si="533">IF(H24="（○）",SUM(V24,AP24),0)</f>
        <v>0</v>
      </c>
      <c r="EZ24" s="51">
        <f t="shared" ref="EZ24:EZ25" si="534">ROUND(EW24*EY24,0)</f>
        <v>0</v>
      </c>
      <c r="FA24" s="50">
        <f t="shared" ref="FA24:FA25" si="535">+FB24+FC24</f>
        <v>0</v>
      </c>
      <c r="FB24" s="54">
        <f t="shared" ref="FB24:FB25" si="536">IF($R24="初 年 度",TRUNC((+EZ24-GT24),0),0)</f>
        <v>0</v>
      </c>
      <c r="FC24" s="55">
        <f t="shared" ref="FC24:FC25" si="537">IF($R24="次 年 度",TRUNC((+EZ24-GT24),0),0)</f>
        <v>0</v>
      </c>
      <c r="FD24" s="64">
        <f t="shared" ref="FD24:FD25" si="538">SUM(ES24,EZ24)</f>
        <v>0</v>
      </c>
      <c r="FE24" s="51">
        <f t="shared" ref="FE24:FE25" si="539">+FF24+FG24</f>
        <v>0</v>
      </c>
      <c r="FF24" s="51">
        <f t="shared" ref="FF24:FF25" si="540">SUM(EU24,FB24)</f>
        <v>0</v>
      </c>
      <c r="FG24" s="63">
        <f t="shared" ref="FG24:FG25" si="541">SUM(EV24,FC24)</f>
        <v>0</v>
      </c>
      <c r="FH24" s="53">
        <f t="shared" ref="FH24:FH25" si="542">IF(Q24="課税事業者（一般課税）",ROUNDUP(W24*10/110,0)+ROUNDUP(X24*10/110,0),0)</f>
        <v>0</v>
      </c>
      <c r="FI24" s="60">
        <f t="shared" ref="FI24:FI25" si="543">IF(W24=0,ROUNDUP(FH24/2,0),FH24)</f>
        <v>0</v>
      </c>
      <c r="FJ24" s="571"/>
      <c r="FK24" s="369">
        <f t="shared" ref="FK24:FK25" si="544">IF(Q24="課税事業者（一般課税）",ROUNDUP(AH24*10/110,0),0)</f>
        <v>0</v>
      </c>
      <c r="FL24" s="60">
        <f t="shared" ref="FL24:FL25" si="545">ROUNDUP(FK24/2,0)</f>
        <v>0</v>
      </c>
      <c r="FM24" s="571"/>
      <c r="FN24" s="355">
        <f t="shared" ref="FN24:FN25" si="546">IF(Q24="課税事業者（一般課税）",ROUNDUP(AQ24*10/110,0)+ROUNDUP(AR24*10/110,0),0)</f>
        <v>0</v>
      </c>
      <c r="FO24" s="60">
        <f t="shared" ref="FO24:FO25" si="547">IF(AQ24=0,ROUNDUP(FN24/2,0),FN24)</f>
        <v>0</v>
      </c>
      <c r="FP24" s="571"/>
      <c r="FQ24" s="369">
        <f t="shared" ref="FQ24:FQ25" si="548">IF(Q24="課税事業者（一般課税）",ROUNDUP(BB24*10/110,0),0)</f>
        <v>0</v>
      </c>
      <c r="FR24" s="60">
        <f t="shared" ref="FR24:FR25" si="549">ROUNDUP(FQ24/2,0)</f>
        <v>0</v>
      </c>
      <c r="FS24" s="571"/>
      <c r="FT24" s="369">
        <f t="shared" ref="FT24:FT25" si="550">IF(Q24="課税事業者（一般課税）",ROUNDUP(BK24*10/110,0),0)</f>
        <v>0</v>
      </c>
      <c r="FU24" s="60">
        <f t="shared" ref="FU24:FU25" si="551">ROUNDUP(FT24/2,0)</f>
        <v>0</v>
      </c>
      <c r="FV24" s="571"/>
      <c r="FW24" s="53">
        <f t="shared" ref="FW24:FW25" si="552">IF(Q24="課税事業者（一般課税）",ROUNDUP(BT24*10/110,0),0)</f>
        <v>0</v>
      </c>
      <c r="FX24" s="60">
        <f t="shared" ref="FX24:FX25" si="553">ROUNDUP(FW24/2,0)</f>
        <v>0</v>
      </c>
      <c r="FY24" s="571"/>
      <c r="FZ24" s="377">
        <f t="shared" ref="FZ24:FZ25" si="554">IF(Q24="課税事業者（一般課税）",ROUNDUP(CC24*10/110,0),0)</f>
        <v>0</v>
      </c>
      <c r="GA24" s="425">
        <f t="shared" ref="GA24:GA25" si="555">ROUNDUP(FZ24/2,0)</f>
        <v>0</v>
      </c>
      <c r="GB24" s="571"/>
      <c r="GC24" s="53">
        <f t="shared" ref="GC24:GC25" si="556">IF(Q24="課税事業者（一般課税）",ROUNDUP(CS24*10/110,0)+ROUNDUP(CT24*10/110,0),0)</f>
        <v>0</v>
      </c>
      <c r="GD24" s="60">
        <f t="shared" ref="GD24:GD25" si="557">IF(CS24=0,ROUNDUP(GC24/2,0),GC24)</f>
        <v>0</v>
      </c>
      <c r="GE24" s="571"/>
      <c r="GF24" s="377">
        <f t="shared" ref="GF24:GF25" si="558">IF(Q24="課税事業者（一般課税）",ROUNDUP(DD24*10/110,0),0)</f>
        <v>0</v>
      </c>
      <c r="GG24" s="60">
        <f t="shared" ref="GG24:GG25" si="559">ROUNDUP(GF24/2,0)</f>
        <v>0</v>
      </c>
      <c r="GH24" s="571"/>
      <c r="GI24" s="53">
        <f t="shared" ref="GI24:GI25" si="560">IF(Q24="課税事業者（一般課税）",ROUNDUP(DM24*10/110,0),0)</f>
        <v>0</v>
      </c>
      <c r="GJ24" s="60">
        <f t="shared" ref="GJ24:GJ25" si="561">ROUNDUP(GI24/2,0)</f>
        <v>0</v>
      </c>
      <c r="GK24" s="571"/>
      <c r="GL24" s="377">
        <f t="shared" ref="GL24:GL25" si="562">IF(Q24="課税事業者（一般課税）",ROUNDUP(DV24*10/110,0),0)</f>
        <v>0</v>
      </c>
      <c r="GM24" s="60">
        <f t="shared" ref="GM24:GM25" si="563">ROUNDUP(GL24/2,0)</f>
        <v>0</v>
      </c>
      <c r="GN24" s="571"/>
      <c r="GO24" s="369">
        <f t="shared" ref="GO24:GO25" si="564">IF(Q24="課税事業者（一般課税）",ROUNDUP(EE24*10/110,0),0)</f>
        <v>0</v>
      </c>
      <c r="GP24" s="60">
        <f t="shared" ref="GP24:GP25" si="565">ROUNDUP(GO24/2,0)</f>
        <v>0</v>
      </c>
      <c r="GQ24" s="571"/>
      <c r="GR24" s="53">
        <f t="shared" ref="GR24:GR25" si="566">SUM(FH24,FK24,FN24,FQ24,FT24,FW24,FZ24,GC24,GF24,GI24,GL24,GO24)</f>
        <v>0</v>
      </c>
      <c r="GS24" s="60">
        <f t="shared" ref="GS24:GS25" si="567">SUM(FI24,FL24,FO24,FR24,FU24,FX24,GA24,GD24,GG24,GJ24,GM24,GP24)</f>
        <v>0</v>
      </c>
      <c r="GT24" s="57">
        <f t="shared" ref="GT24:GT25" si="568">IF(Q24="課税事業者（一般課税）",ROUNDUP(EZ24*10/110,0),0)</f>
        <v>0</v>
      </c>
      <c r="GU24" s="65">
        <f t="shared" ref="GU24:GU25" si="569">+GT24</f>
        <v>0</v>
      </c>
      <c r="GV24" s="428"/>
      <c r="GW24" s="430"/>
      <c r="GX24" s="608"/>
      <c r="GY24" s="609">
        <f t="shared" si="218"/>
        <v>0</v>
      </c>
      <c r="GZ24" s="609"/>
      <c r="HA24" s="609"/>
      <c r="HB24" s="599"/>
      <c r="HC24" s="617" t="str">
        <f t="shared" si="78"/>
        <v/>
      </c>
      <c r="HD24" s="618" t="str">
        <f t="shared" si="79"/>
        <v xml:space="preserve"> </v>
      </c>
      <c r="HE24" s="619" t="str">
        <f t="shared" ref="HE24:HE25" si="570">IF(HD24&gt;=HC24,"OK","下限本数を下回っています")</f>
        <v>OK</v>
      </c>
    </row>
    <row r="25" spans="1:213" ht="25.5" customHeight="1">
      <c r="A25" s="564" t="str">
        <f t="shared" si="187"/>
        <v>令和６年度</v>
      </c>
      <c r="B25" s="565" t="str">
        <f t="shared" si="188"/>
        <v>2次</v>
      </c>
      <c r="C25" s="566" t="str">
        <f t="shared" si="189"/>
        <v>群馬県</v>
      </c>
      <c r="D25" s="440">
        <f t="shared" si="190"/>
        <v>5</v>
      </c>
      <c r="E25" s="441" t="s">
        <v>138</v>
      </c>
      <c r="F25" s="448"/>
      <c r="G25" s="470">
        <f t="shared" si="409"/>
        <v>0</v>
      </c>
      <c r="H25" s="471" t="str">
        <f t="shared" si="410"/>
        <v/>
      </c>
      <c r="I25" s="472" t="str">
        <f t="shared" si="411"/>
        <v/>
      </c>
      <c r="J25" s="473" t="str">
        <f t="shared" si="412"/>
        <v/>
      </c>
      <c r="K25" s="474" t="str">
        <f t="shared" si="413"/>
        <v/>
      </c>
      <c r="L25" s="475" t="str">
        <f t="shared" si="414"/>
        <v/>
      </c>
      <c r="M25" s="476" t="str">
        <f t="shared" si="415"/>
        <v/>
      </c>
      <c r="N25" s="475" t="str">
        <f t="shared" si="416"/>
        <v/>
      </c>
      <c r="O25" s="477" t="str">
        <f t="shared" ref="O25" si="571">IFERROR(IF((S25+AM25)&gt;0,ROUNDDOWN((S25+AM25)/(V25+AP25),4)*1000," "),"")</f>
        <v/>
      </c>
      <c r="P25" s="478" t="str">
        <f>IFERROR(IF(M25="","",VLOOKUP(M25,'リスト　修正しない事'!$Q$3:$R$30,2,0)),0)</f>
        <v/>
      </c>
      <c r="Q25" s="479" t="str">
        <f t="shared" si="418"/>
        <v/>
      </c>
      <c r="R25" s="480" t="str">
        <f t="shared" si="419"/>
        <v/>
      </c>
      <c r="S25" s="481" t="str">
        <f t="shared" si="420"/>
        <v/>
      </c>
      <c r="T25" s="482" t="str">
        <f>IFERROR(IF(M25="","",VLOOKUP(M25,'リスト　修正しない事'!$X$3:$Y$30,2,0)),0)</f>
        <v/>
      </c>
      <c r="U25" s="483">
        <f t="shared" si="460"/>
        <v>0</v>
      </c>
      <c r="V25" s="481">
        <f t="shared" si="421"/>
        <v>0</v>
      </c>
      <c r="W25" s="484">
        <f t="shared" si="232"/>
        <v>0</v>
      </c>
      <c r="X25" s="481">
        <f t="shared" si="422"/>
        <v>0</v>
      </c>
      <c r="Y25" s="485">
        <f t="shared" si="461"/>
        <v>0</v>
      </c>
      <c r="Z25" s="485">
        <f t="shared" si="462"/>
        <v>0</v>
      </c>
      <c r="AA25" s="486">
        <f t="shared" si="463"/>
        <v>0</v>
      </c>
      <c r="AB25" s="487">
        <f t="shared" si="464"/>
        <v>0</v>
      </c>
      <c r="AC25" s="488"/>
      <c r="AD25" s="481" t="str">
        <f t="shared" si="423"/>
        <v/>
      </c>
      <c r="AE25" s="484" t="s">
        <v>391</v>
      </c>
      <c r="AF25" s="484">
        <f t="shared" si="465"/>
        <v>0</v>
      </c>
      <c r="AG25" s="481">
        <f t="shared" si="424"/>
        <v>0</v>
      </c>
      <c r="AH25" s="481">
        <f t="shared" si="425"/>
        <v>0</v>
      </c>
      <c r="AI25" s="489">
        <f t="shared" si="466"/>
        <v>0</v>
      </c>
      <c r="AJ25" s="486">
        <f t="shared" si="467"/>
        <v>0</v>
      </c>
      <c r="AK25" s="487">
        <f t="shared" si="468"/>
        <v>0</v>
      </c>
      <c r="AL25" s="488"/>
      <c r="AM25" s="481" t="str">
        <f t="shared" si="426"/>
        <v/>
      </c>
      <c r="AN25" s="490">
        <f>IFERROR(IF(AP25="","",VLOOKUP(M25,'リスト　修正しない事'!$AA$3:$AB$30,2,0)),0)</f>
        <v>0</v>
      </c>
      <c r="AO25" s="490">
        <f t="shared" si="469"/>
        <v>0</v>
      </c>
      <c r="AP25" s="481">
        <f t="shared" si="427"/>
        <v>0</v>
      </c>
      <c r="AQ25" s="490">
        <f t="shared" si="470"/>
        <v>0</v>
      </c>
      <c r="AR25" s="481">
        <f t="shared" si="428"/>
        <v>0</v>
      </c>
      <c r="AS25" s="491">
        <f t="shared" si="471"/>
        <v>0</v>
      </c>
      <c r="AT25" s="485">
        <f t="shared" si="472"/>
        <v>0</v>
      </c>
      <c r="AU25" s="486">
        <f t="shared" si="473"/>
        <v>0</v>
      </c>
      <c r="AV25" s="487">
        <f t="shared" si="474"/>
        <v>0</v>
      </c>
      <c r="AW25" s="488"/>
      <c r="AX25" s="481" t="str">
        <f t="shared" si="429"/>
        <v/>
      </c>
      <c r="AY25" s="492" t="s">
        <v>129</v>
      </c>
      <c r="AZ25" s="493">
        <f t="shared" si="475"/>
        <v>0</v>
      </c>
      <c r="BA25" s="481">
        <f t="shared" si="430"/>
        <v>0</v>
      </c>
      <c r="BB25" s="481">
        <f t="shared" si="431"/>
        <v>0</v>
      </c>
      <c r="BC25" s="485">
        <f t="shared" si="476"/>
        <v>0</v>
      </c>
      <c r="BD25" s="486">
        <f t="shared" si="477"/>
        <v>0</v>
      </c>
      <c r="BE25" s="487">
        <f t="shared" si="478"/>
        <v>0</v>
      </c>
      <c r="BF25" s="488"/>
      <c r="BG25" s="481" t="str">
        <f t="shared" si="432"/>
        <v/>
      </c>
      <c r="BH25" s="492" t="s">
        <v>391</v>
      </c>
      <c r="BI25" s="493">
        <f t="shared" si="479"/>
        <v>0</v>
      </c>
      <c r="BJ25" s="481">
        <f t="shared" si="433"/>
        <v>0</v>
      </c>
      <c r="BK25" s="481">
        <f t="shared" si="434"/>
        <v>0</v>
      </c>
      <c r="BL25" s="485">
        <f t="shared" si="480"/>
        <v>0</v>
      </c>
      <c r="BM25" s="486">
        <f t="shared" si="481"/>
        <v>0</v>
      </c>
      <c r="BN25" s="487">
        <f t="shared" si="482"/>
        <v>0</v>
      </c>
      <c r="BO25" s="488"/>
      <c r="BP25" s="481" t="str">
        <f t="shared" si="435"/>
        <v/>
      </c>
      <c r="BQ25" s="492" t="s">
        <v>391</v>
      </c>
      <c r="BR25" s="493">
        <f t="shared" si="483"/>
        <v>0</v>
      </c>
      <c r="BS25" s="481">
        <f t="shared" si="436"/>
        <v>0</v>
      </c>
      <c r="BT25" s="481">
        <f t="shared" si="437"/>
        <v>0</v>
      </c>
      <c r="BU25" s="485">
        <f t="shared" si="484"/>
        <v>0</v>
      </c>
      <c r="BV25" s="486">
        <f t="shared" si="485"/>
        <v>0</v>
      </c>
      <c r="BW25" s="487">
        <f t="shared" si="486"/>
        <v>0</v>
      </c>
      <c r="BX25" s="488"/>
      <c r="BY25" s="481" t="str">
        <f t="shared" si="438"/>
        <v/>
      </c>
      <c r="BZ25" s="492" t="s">
        <v>391</v>
      </c>
      <c r="CA25" s="493">
        <f t="shared" si="487"/>
        <v>0</v>
      </c>
      <c r="CB25" s="481">
        <f t="shared" si="439"/>
        <v>0</v>
      </c>
      <c r="CC25" s="481">
        <f t="shared" si="440"/>
        <v>0</v>
      </c>
      <c r="CD25" s="485">
        <f t="shared" si="488"/>
        <v>0</v>
      </c>
      <c r="CE25" s="486">
        <f t="shared" si="489"/>
        <v>0</v>
      </c>
      <c r="CF25" s="487">
        <f t="shared" si="490"/>
        <v>0</v>
      </c>
      <c r="CG25" s="488"/>
      <c r="CH25" s="494">
        <f t="shared" si="491"/>
        <v>0</v>
      </c>
      <c r="CI25" s="485">
        <f t="shared" si="492"/>
        <v>0</v>
      </c>
      <c r="CJ25" s="485">
        <f t="shared" si="493"/>
        <v>0</v>
      </c>
      <c r="CK25" s="485">
        <f t="shared" si="494"/>
        <v>0</v>
      </c>
      <c r="CL25" s="485">
        <f t="shared" si="495"/>
        <v>0</v>
      </c>
      <c r="CM25" s="495">
        <f t="shared" si="496"/>
        <v>0</v>
      </c>
      <c r="CN25" s="496"/>
      <c r="CO25" s="481" t="str">
        <f t="shared" si="441"/>
        <v/>
      </c>
      <c r="CP25" s="497">
        <f>IFERROR(IF(CR25="","",VLOOKUP(M25,'リスト　修正しない事'!$AD$7:$AE$29,2,0)),0)</f>
        <v>0</v>
      </c>
      <c r="CQ25" s="498">
        <f t="shared" ref="CQ25" si="572">IFERROR(IF(CR25&gt;0,1,0),"")</f>
        <v>0</v>
      </c>
      <c r="CR25" s="481">
        <f t="shared" si="443"/>
        <v>0</v>
      </c>
      <c r="CS25" s="499">
        <f t="shared" si="498"/>
        <v>0</v>
      </c>
      <c r="CT25" s="481">
        <f t="shared" si="444"/>
        <v>0</v>
      </c>
      <c r="CU25" s="491">
        <f t="shared" si="499"/>
        <v>0</v>
      </c>
      <c r="CV25" s="485">
        <f t="shared" si="500"/>
        <v>0</v>
      </c>
      <c r="CW25" s="486">
        <f t="shared" si="501"/>
        <v>0</v>
      </c>
      <c r="CX25" s="487">
        <f t="shared" si="502"/>
        <v>0</v>
      </c>
      <c r="CY25" s="488"/>
      <c r="CZ25" s="481" t="str">
        <f t="shared" si="445"/>
        <v/>
      </c>
      <c r="DA25" s="500" t="s">
        <v>391</v>
      </c>
      <c r="DB25" s="500">
        <f t="shared" si="503"/>
        <v>0</v>
      </c>
      <c r="DC25" s="481">
        <f t="shared" si="446"/>
        <v>0</v>
      </c>
      <c r="DD25" s="481">
        <f t="shared" si="447"/>
        <v>0</v>
      </c>
      <c r="DE25" s="501">
        <f t="shared" si="504"/>
        <v>0</v>
      </c>
      <c r="DF25" s="486">
        <f t="shared" si="505"/>
        <v>0</v>
      </c>
      <c r="DG25" s="487">
        <f t="shared" si="506"/>
        <v>0</v>
      </c>
      <c r="DH25" s="488"/>
      <c r="DI25" s="481" t="str">
        <f t="shared" si="448"/>
        <v/>
      </c>
      <c r="DJ25" s="492" t="s">
        <v>391</v>
      </c>
      <c r="DK25" s="492">
        <f t="shared" si="507"/>
        <v>0</v>
      </c>
      <c r="DL25" s="481">
        <f t="shared" si="449"/>
        <v>0</v>
      </c>
      <c r="DM25" s="481">
        <f t="shared" si="450"/>
        <v>0</v>
      </c>
      <c r="DN25" s="485">
        <f t="shared" si="508"/>
        <v>0</v>
      </c>
      <c r="DO25" s="486">
        <f t="shared" si="509"/>
        <v>0</v>
      </c>
      <c r="DP25" s="487">
        <f t="shared" si="510"/>
        <v>0</v>
      </c>
      <c r="DQ25" s="488"/>
      <c r="DR25" s="481" t="str">
        <f t="shared" si="451"/>
        <v/>
      </c>
      <c r="DS25" s="502" t="s">
        <v>391</v>
      </c>
      <c r="DT25" s="502">
        <f t="shared" si="511"/>
        <v>0</v>
      </c>
      <c r="DU25" s="481">
        <f t="shared" si="452"/>
        <v>0</v>
      </c>
      <c r="DV25" s="481">
        <f t="shared" si="453"/>
        <v>0</v>
      </c>
      <c r="DW25" s="485">
        <f t="shared" si="512"/>
        <v>0</v>
      </c>
      <c r="DX25" s="486">
        <f t="shared" si="513"/>
        <v>0</v>
      </c>
      <c r="DY25" s="487">
        <f t="shared" si="514"/>
        <v>0</v>
      </c>
      <c r="DZ25" s="488"/>
      <c r="EA25" s="481" t="str">
        <f t="shared" si="454"/>
        <v/>
      </c>
      <c r="EB25" s="492" t="s">
        <v>391</v>
      </c>
      <c r="EC25" s="492">
        <f t="shared" si="515"/>
        <v>0</v>
      </c>
      <c r="ED25" s="481">
        <f t="shared" si="455"/>
        <v>0</v>
      </c>
      <c r="EE25" s="481">
        <f t="shared" si="456"/>
        <v>0</v>
      </c>
      <c r="EF25" s="485">
        <f t="shared" si="516"/>
        <v>0</v>
      </c>
      <c r="EG25" s="486">
        <f t="shared" si="517"/>
        <v>0</v>
      </c>
      <c r="EH25" s="487">
        <f t="shared" si="518"/>
        <v>0</v>
      </c>
      <c r="EI25" s="488"/>
      <c r="EJ25" s="494">
        <f t="shared" si="519"/>
        <v>0</v>
      </c>
      <c r="EK25" s="503">
        <f t="shared" si="520"/>
        <v>0</v>
      </c>
      <c r="EL25" s="503">
        <f t="shared" si="521"/>
        <v>0</v>
      </c>
      <c r="EM25" s="485">
        <f t="shared" si="522"/>
        <v>0</v>
      </c>
      <c r="EN25" s="503">
        <f t="shared" si="523"/>
        <v>0</v>
      </c>
      <c r="EO25" s="504">
        <f t="shared" si="524"/>
        <v>0</v>
      </c>
      <c r="EP25" s="496"/>
      <c r="EQ25" s="505">
        <f t="shared" si="525"/>
        <v>0</v>
      </c>
      <c r="ER25" s="504">
        <f t="shared" si="526"/>
        <v>0</v>
      </c>
      <c r="ES25" s="504">
        <f t="shared" si="527"/>
        <v>0</v>
      </c>
      <c r="ET25" s="503">
        <f t="shared" si="528"/>
        <v>0</v>
      </c>
      <c r="EU25" s="485">
        <f t="shared" si="529"/>
        <v>0</v>
      </c>
      <c r="EV25" s="495">
        <f t="shared" si="530"/>
        <v>0</v>
      </c>
      <c r="EW25" s="494">
        <f t="shared" si="531"/>
        <v>0</v>
      </c>
      <c r="EX25" s="485">
        <f t="shared" si="532"/>
        <v>0</v>
      </c>
      <c r="EY25" s="503">
        <f t="shared" si="533"/>
        <v>0</v>
      </c>
      <c r="EZ25" s="503">
        <f t="shared" si="534"/>
        <v>0</v>
      </c>
      <c r="FA25" s="485">
        <f t="shared" si="535"/>
        <v>0</v>
      </c>
      <c r="FB25" s="486">
        <f t="shared" si="536"/>
        <v>0</v>
      </c>
      <c r="FC25" s="488">
        <f t="shared" si="537"/>
        <v>0</v>
      </c>
      <c r="FD25" s="505">
        <f t="shared" si="538"/>
        <v>0</v>
      </c>
      <c r="FE25" s="503">
        <f t="shared" si="539"/>
        <v>0</v>
      </c>
      <c r="FF25" s="503">
        <f t="shared" si="540"/>
        <v>0</v>
      </c>
      <c r="FG25" s="506">
        <f t="shared" si="541"/>
        <v>0</v>
      </c>
      <c r="FH25" s="507">
        <f t="shared" si="542"/>
        <v>0</v>
      </c>
      <c r="FI25" s="508">
        <f t="shared" si="543"/>
        <v>0</v>
      </c>
      <c r="FJ25" s="572"/>
      <c r="FK25" s="509">
        <f t="shared" si="544"/>
        <v>0</v>
      </c>
      <c r="FL25" s="508">
        <f t="shared" si="545"/>
        <v>0</v>
      </c>
      <c r="FM25" s="572"/>
      <c r="FN25" s="511">
        <f t="shared" si="546"/>
        <v>0</v>
      </c>
      <c r="FO25" s="508">
        <f t="shared" si="547"/>
        <v>0</v>
      </c>
      <c r="FP25" s="572"/>
      <c r="FQ25" s="509">
        <f t="shared" si="548"/>
        <v>0</v>
      </c>
      <c r="FR25" s="508">
        <f t="shared" si="549"/>
        <v>0</v>
      </c>
      <c r="FS25" s="572"/>
      <c r="FT25" s="509">
        <f t="shared" si="550"/>
        <v>0</v>
      </c>
      <c r="FU25" s="508">
        <f t="shared" si="551"/>
        <v>0</v>
      </c>
      <c r="FV25" s="572"/>
      <c r="FW25" s="507">
        <f t="shared" si="552"/>
        <v>0</v>
      </c>
      <c r="FX25" s="508">
        <f t="shared" si="553"/>
        <v>0</v>
      </c>
      <c r="FY25" s="572"/>
      <c r="FZ25" s="512">
        <f t="shared" si="554"/>
        <v>0</v>
      </c>
      <c r="GA25" s="501">
        <f t="shared" si="555"/>
        <v>0</v>
      </c>
      <c r="GB25" s="572"/>
      <c r="GC25" s="507">
        <f t="shared" si="556"/>
        <v>0</v>
      </c>
      <c r="GD25" s="508">
        <f t="shared" si="557"/>
        <v>0</v>
      </c>
      <c r="GE25" s="572"/>
      <c r="GF25" s="512">
        <f t="shared" si="558"/>
        <v>0</v>
      </c>
      <c r="GG25" s="508">
        <f t="shared" si="559"/>
        <v>0</v>
      </c>
      <c r="GH25" s="572"/>
      <c r="GI25" s="507">
        <f t="shared" si="560"/>
        <v>0</v>
      </c>
      <c r="GJ25" s="508">
        <f t="shared" si="561"/>
        <v>0</v>
      </c>
      <c r="GK25" s="572"/>
      <c r="GL25" s="512">
        <f t="shared" si="562"/>
        <v>0</v>
      </c>
      <c r="GM25" s="508">
        <f t="shared" si="563"/>
        <v>0</v>
      </c>
      <c r="GN25" s="572"/>
      <c r="GO25" s="509">
        <f t="shared" si="564"/>
        <v>0</v>
      </c>
      <c r="GP25" s="508">
        <f t="shared" si="565"/>
        <v>0</v>
      </c>
      <c r="GQ25" s="572"/>
      <c r="GR25" s="507">
        <f t="shared" si="566"/>
        <v>0</v>
      </c>
      <c r="GS25" s="508">
        <f t="shared" si="567"/>
        <v>0</v>
      </c>
      <c r="GT25" s="513">
        <f t="shared" si="568"/>
        <v>0</v>
      </c>
      <c r="GU25" s="510">
        <f t="shared" si="569"/>
        <v>0</v>
      </c>
      <c r="GV25" s="514" t="str">
        <f t="shared" si="457"/>
        <v/>
      </c>
      <c r="GW25" s="481">
        <f t="shared" si="458"/>
        <v>0</v>
      </c>
      <c r="GX25" s="613"/>
      <c r="GY25" s="609">
        <f t="shared" si="218"/>
        <v>0</v>
      </c>
      <c r="GZ25" s="609"/>
      <c r="HA25" s="609"/>
      <c r="HB25" s="599"/>
      <c r="HC25" s="620" t="str">
        <f t="shared" si="78"/>
        <v/>
      </c>
      <c r="HD25" s="621" t="str">
        <f t="shared" si="79"/>
        <v/>
      </c>
      <c r="HE25" s="622" t="str">
        <f t="shared" si="570"/>
        <v>OK</v>
      </c>
    </row>
    <row r="26" spans="1:213" ht="25.5" customHeight="1">
      <c r="A26" s="28" t="str">
        <f t="shared" si="187"/>
        <v>令和６年度</v>
      </c>
      <c r="B26" s="29" t="str">
        <f t="shared" si="188"/>
        <v>2次</v>
      </c>
      <c r="C26" s="567" t="str">
        <f t="shared" si="189"/>
        <v>群馬県</v>
      </c>
      <c r="D26" s="25">
        <f t="shared" si="190"/>
        <v>6</v>
      </c>
      <c r="E26" s="24" t="s">
        <v>137</v>
      </c>
      <c r="F26" s="460">
        <f t="shared" ref="F26" si="573">IF(F27=" ","",F27)</f>
        <v>0</v>
      </c>
      <c r="G26" s="225"/>
      <c r="H26" s="224"/>
      <c r="I26" s="422"/>
      <c r="J26" s="384"/>
      <c r="K26" s="422"/>
      <c r="L26" s="423"/>
      <c r="M26" s="561"/>
      <c r="N26" s="385"/>
      <c r="O26" s="569" t="str">
        <f t="shared" ref="O26" si="574">IF((S26+AM26)&gt;0,ROUNDDOWN((S26+AM26)/(V26+AP26),4)*1000," ")</f>
        <v xml:space="preserve"> </v>
      </c>
      <c r="P26" s="461" t="str">
        <f>IFERROR(IF(M26="","",VLOOKUP(M26,'リスト　修正しない事'!$Q$3:$R$30,2,0)),0)</f>
        <v/>
      </c>
      <c r="Q26" s="66"/>
      <c r="R26" s="450"/>
      <c r="S26" s="286"/>
      <c r="T26" s="462" t="str">
        <f>IFERROR(IF(M26="","",VLOOKUP(M26,'リスト　修正しない事'!$X$3:$Y$30,2,0)),0)</f>
        <v/>
      </c>
      <c r="U26" s="59">
        <f t="shared" si="230"/>
        <v>0</v>
      </c>
      <c r="V26" s="56"/>
      <c r="W26" s="50">
        <f t="shared" si="232"/>
        <v>0</v>
      </c>
      <c r="X26" s="49"/>
      <c r="Y26" s="50">
        <f t="shared" si="234"/>
        <v>0</v>
      </c>
      <c r="Z26" s="50">
        <f t="shared" si="235"/>
        <v>0</v>
      </c>
      <c r="AA26" s="54">
        <f t="shared" si="236"/>
        <v>0</v>
      </c>
      <c r="AB26" s="351">
        <f t="shared" si="237"/>
        <v>0</v>
      </c>
      <c r="AC26" s="55"/>
      <c r="AD26" s="286"/>
      <c r="AE26" s="289" t="s">
        <v>391</v>
      </c>
      <c r="AF26" s="59">
        <f t="shared" si="239"/>
        <v>0</v>
      </c>
      <c r="AG26" s="56"/>
      <c r="AH26" s="52"/>
      <c r="AI26" s="54">
        <f t="shared" si="242"/>
        <v>0</v>
      </c>
      <c r="AJ26" s="54">
        <f t="shared" si="243"/>
        <v>0</v>
      </c>
      <c r="AK26" s="351">
        <f t="shared" si="244"/>
        <v>0</v>
      </c>
      <c r="AL26" s="55"/>
      <c r="AM26" s="288"/>
      <c r="AN26" s="51" t="str">
        <f>IFERROR(IF(AP26="","",VLOOKUP(M26,'リスト　修正しない事'!$AA$3:$AB$30,2,0)),0)</f>
        <v/>
      </c>
      <c r="AO26" s="59">
        <f t="shared" si="246"/>
        <v>0</v>
      </c>
      <c r="AP26" s="56"/>
      <c r="AQ26" s="58">
        <f t="shared" si="248"/>
        <v>0</v>
      </c>
      <c r="AR26" s="52"/>
      <c r="AS26" s="59">
        <f t="shared" si="250"/>
        <v>0</v>
      </c>
      <c r="AT26" s="50">
        <f t="shared" si="251"/>
        <v>0</v>
      </c>
      <c r="AU26" s="54">
        <f t="shared" si="252"/>
        <v>0</v>
      </c>
      <c r="AV26" s="351">
        <f t="shared" si="253"/>
        <v>0</v>
      </c>
      <c r="AW26" s="55"/>
      <c r="AX26" s="286"/>
      <c r="AY26" s="289" t="s">
        <v>129</v>
      </c>
      <c r="AZ26" s="59">
        <f t="shared" si="255"/>
        <v>0</v>
      </c>
      <c r="BA26" s="56"/>
      <c r="BB26" s="52"/>
      <c r="BC26" s="50">
        <f t="shared" si="258"/>
        <v>0</v>
      </c>
      <c r="BD26" s="54">
        <f t="shared" si="259"/>
        <v>0</v>
      </c>
      <c r="BE26" s="351">
        <f t="shared" si="260"/>
        <v>0</v>
      </c>
      <c r="BF26" s="55"/>
      <c r="BG26" s="288"/>
      <c r="BH26" s="289" t="s">
        <v>391</v>
      </c>
      <c r="BI26" s="59">
        <f t="shared" si="262"/>
        <v>0</v>
      </c>
      <c r="BJ26" s="56"/>
      <c r="BK26" s="52"/>
      <c r="BL26" s="50">
        <f t="shared" si="265"/>
        <v>0</v>
      </c>
      <c r="BM26" s="54">
        <f t="shared" si="266"/>
        <v>0</v>
      </c>
      <c r="BN26" s="351">
        <f t="shared" si="267"/>
        <v>0</v>
      </c>
      <c r="BO26" s="55"/>
      <c r="BP26" s="286"/>
      <c r="BQ26" s="289" t="s">
        <v>391</v>
      </c>
      <c r="BR26" s="59">
        <f t="shared" si="269"/>
        <v>0</v>
      </c>
      <c r="BS26" s="56"/>
      <c r="BT26" s="52"/>
      <c r="BU26" s="50">
        <f t="shared" si="272"/>
        <v>0</v>
      </c>
      <c r="BV26" s="54">
        <f t="shared" si="273"/>
        <v>0</v>
      </c>
      <c r="BW26" s="351">
        <f t="shared" si="274"/>
        <v>0</v>
      </c>
      <c r="BX26" s="55"/>
      <c r="BY26" s="288"/>
      <c r="BZ26" s="289" t="s">
        <v>391</v>
      </c>
      <c r="CA26" s="59">
        <f t="shared" si="276"/>
        <v>0</v>
      </c>
      <c r="CB26" s="56"/>
      <c r="CC26" s="52"/>
      <c r="CD26" s="50">
        <f t="shared" si="279"/>
        <v>0</v>
      </c>
      <c r="CE26" s="54">
        <f t="shared" si="280"/>
        <v>0</v>
      </c>
      <c r="CF26" s="351">
        <f t="shared" si="281"/>
        <v>0</v>
      </c>
      <c r="CG26" s="55"/>
      <c r="CH26" s="48">
        <f t="shared" si="282"/>
        <v>0</v>
      </c>
      <c r="CI26" s="50">
        <f t="shared" si="283"/>
        <v>0</v>
      </c>
      <c r="CJ26" s="50">
        <f t="shared" si="284"/>
        <v>0</v>
      </c>
      <c r="CK26" s="50">
        <f t="shared" si="285"/>
        <v>0</v>
      </c>
      <c r="CL26" s="50">
        <f t="shared" si="286"/>
        <v>0</v>
      </c>
      <c r="CM26" s="304">
        <f t="shared" si="287"/>
        <v>0</v>
      </c>
      <c r="CN26" s="61"/>
      <c r="CO26" s="288"/>
      <c r="CP26" s="51" t="str">
        <f>IFERROR(IF(CR26="","",VLOOKUP(M26,'リスト　修正しない事'!$AD$7:$AE$29,2,0)),0)</f>
        <v/>
      </c>
      <c r="CQ26" s="424">
        <f t="shared" ref="CQ26" si="575">IF(CR26&gt;0,1,0)</f>
        <v>0</v>
      </c>
      <c r="CR26" s="56"/>
      <c r="CS26" s="50">
        <f t="shared" si="291"/>
        <v>0</v>
      </c>
      <c r="CT26" s="52"/>
      <c r="CU26" s="59">
        <f t="shared" si="293"/>
        <v>0</v>
      </c>
      <c r="CV26" s="50">
        <f t="shared" si="294"/>
        <v>0</v>
      </c>
      <c r="CW26" s="54">
        <f t="shared" si="295"/>
        <v>0</v>
      </c>
      <c r="CX26" s="351">
        <f t="shared" si="296"/>
        <v>0</v>
      </c>
      <c r="CY26" s="55"/>
      <c r="CZ26" s="288"/>
      <c r="DA26" s="289" t="s">
        <v>391</v>
      </c>
      <c r="DB26" s="424">
        <f t="shared" si="298"/>
        <v>0</v>
      </c>
      <c r="DC26" s="56"/>
      <c r="DD26" s="52"/>
      <c r="DE26" s="50">
        <f t="shared" si="301"/>
        <v>0</v>
      </c>
      <c r="DF26" s="54">
        <f t="shared" si="302"/>
        <v>0</v>
      </c>
      <c r="DG26" s="351">
        <f t="shared" si="303"/>
        <v>0</v>
      </c>
      <c r="DH26" s="55"/>
      <c r="DI26" s="288"/>
      <c r="DJ26" s="289" t="s">
        <v>391</v>
      </c>
      <c r="DK26" s="424">
        <f t="shared" si="305"/>
        <v>0</v>
      </c>
      <c r="DL26" s="56"/>
      <c r="DM26" s="52"/>
      <c r="DN26" s="50">
        <f t="shared" si="308"/>
        <v>0</v>
      </c>
      <c r="DO26" s="54">
        <f t="shared" si="309"/>
        <v>0</v>
      </c>
      <c r="DP26" s="351">
        <f t="shared" si="310"/>
        <v>0</v>
      </c>
      <c r="DQ26" s="55"/>
      <c r="DR26" s="288"/>
      <c r="DS26" s="289" t="s">
        <v>391</v>
      </c>
      <c r="DT26" s="424">
        <f t="shared" si="312"/>
        <v>0</v>
      </c>
      <c r="DU26" s="56"/>
      <c r="DV26" s="52"/>
      <c r="DW26" s="50">
        <f t="shared" si="315"/>
        <v>0</v>
      </c>
      <c r="DX26" s="54">
        <f t="shared" si="316"/>
        <v>0</v>
      </c>
      <c r="DY26" s="351">
        <f t="shared" si="317"/>
        <v>0</v>
      </c>
      <c r="DZ26" s="55"/>
      <c r="EA26" s="288"/>
      <c r="EB26" s="289" t="s">
        <v>391</v>
      </c>
      <c r="EC26" s="424">
        <f t="shared" si="319"/>
        <v>0</v>
      </c>
      <c r="ED26" s="56"/>
      <c r="EE26" s="52"/>
      <c r="EF26" s="50">
        <f t="shared" si="322"/>
        <v>0</v>
      </c>
      <c r="EG26" s="54">
        <f t="shared" si="323"/>
        <v>0</v>
      </c>
      <c r="EH26" s="351">
        <f t="shared" si="324"/>
        <v>0</v>
      </c>
      <c r="EI26" s="55"/>
      <c r="EJ26" s="48">
        <f t="shared" si="325"/>
        <v>0</v>
      </c>
      <c r="EK26" s="51">
        <f t="shared" si="326"/>
        <v>0</v>
      </c>
      <c r="EL26" s="51">
        <f t="shared" si="327"/>
        <v>0</v>
      </c>
      <c r="EM26" s="50">
        <f t="shared" si="328"/>
        <v>0</v>
      </c>
      <c r="EN26" s="51">
        <f t="shared" si="329"/>
        <v>0</v>
      </c>
      <c r="EO26" s="62">
        <f t="shared" si="330"/>
        <v>0</v>
      </c>
      <c r="EP26" s="61"/>
      <c r="EQ26" s="64">
        <f t="shared" si="331"/>
        <v>0</v>
      </c>
      <c r="ER26" s="62">
        <f t="shared" si="332"/>
        <v>0</v>
      </c>
      <c r="ES26" s="62">
        <f t="shared" si="333"/>
        <v>0</v>
      </c>
      <c r="ET26" s="51">
        <f t="shared" si="334"/>
        <v>0</v>
      </c>
      <c r="EU26" s="50">
        <f t="shared" si="335"/>
        <v>0</v>
      </c>
      <c r="EV26" s="304">
        <f t="shared" si="336"/>
        <v>0</v>
      </c>
      <c r="EW26" s="48">
        <f t="shared" si="337"/>
        <v>0</v>
      </c>
      <c r="EX26" s="50">
        <f t="shared" si="338"/>
        <v>0</v>
      </c>
      <c r="EY26" s="51">
        <f t="shared" si="339"/>
        <v>0</v>
      </c>
      <c r="EZ26" s="51">
        <f t="shared" si="340"/>
        <v>0</v>
      </c>
      <c r="FA26" s="50">
        <f t="shared" si="341"/>
        <v>0</v>
      </c>
      <c r="FB26" s="54">
        <f t="shared" si="342"/>
        <v>0</v>
      </c>
      <c r="FC26" s="55">
        <f t="shared" si="343"/>
        <v>0</v>
      </c>
      <c r="FD26" s="64">
        <f t="shared" si="344"/>
        <v>0</v>
      </c>
      <c r="FE26" s="51">
        <f t="shared" si="345"/>
        <v>0</v>
      </c>
      <c r="FF26" s="51">
        <f t="shared" si="346"/>
        <v>0</v>
      </c>
      <c r="FG26" s="63">
        <f t="shared" si="347"/>
        <v>0</v>
      </c>
      <c r="FH26" s="53">
        <f t="shared" si="193"/>
        <v>0</v>
      </c>
      <c r="FI26" s="60">
        <f t="shared" si="194"/>
        <v>0</v>
      </c>
      <c r="FJ26" s="571"/>
      <c r="FK26" s="369">
        <f t="shared" si="195"/>
        <v>0</v>
      </c>
      <c r="FL26" s="60">
        <f t="shared" si="196"/>
        <v>0</v>
      </c>
      <c r="FM26" s="571"/>
      <c r="FN26" s="355">
        <f t="shared" si="197"/>
        <v>0</v>
      </c>
      <c r="FO26" s="60">
        <f t="shared" si="198"/>
        <v>0</v>
      </c>
      <c r="FP26" s="571"/>
      <c r="FQ26" s="369">
        <f t="shared" si="199"/>
        <v>0</v>
      </c>
      <c r="FR26" s="60">
        <f t="shared" si="200"/>
        <v>0</v>
      </c>
      <c r="FS26" s="571"/>
      <c r="FT26" s="369">
        <f t="shared" si="201"/>
        <v>0</v>
      </c>
      <c r="FU26" s="60">
        <f t="shared" si="202"/>
        <v>0</v>
      </c>
      <c r="FV26" s="571"/>
      <c r="FW26" s="53">
        <f t="shared" si="203"/>
        <v>0</v>
      </c>
      <c r="FX26" s="60">
        <f t="shared" si="204"/>
        <v>0</v>
      </c>
      <c r="FY26" s="571"/>
      <c r="FZ26" s="377">
        <f t="shared" si="205"/>
        <v>0</v>
      </c>
      <c r="GA26" s="425">
        <f t="shared" si="206"/>
        <v>0</v>
      </c>
      <c r="GB26" s="571"/>
      <c r="GC26" s="53">
        <f t="shared" si="207"/>
        <v>0</v>
      </c>
      <c r="GD26" s="60">
        <f t="shared" si="208"/>
        <v>0</v>
      </c>
      <c r="GE26" s="571"/>
      <c r="GF26" s="377">
        <f t="shared" si="209"/>
        <v>0</v>
      </c>
      <c r="GG26" s="60">
        <f t="shared" si="210"/>
        <v>0</v>
      </c>
      <c r="GH26" s="571"/>
      <c r="GI26" s="53">
        <f t="shared" si="211"/>
        <v>0</v>
      </c>
      <c r="GJ26" s="60">
        <f t="shared" si="212"/>
        <v>0</v>
      </c>
      <c r="GK26" s="571"/>
      <c r="GL26" s="377">
        <f t="shared" si="213"/>
        <v>0</v>
      </c>
      <c r="GM26" s="60">
        <f t="shared" si="214"/>
        <v>0</v>
      </c>
      <c r="GN26" s="571"/>
      <c r="GO26" s="369">
        <f t="shared" si="215"/>
        <v>0</v>
      </c>
      <c r="GP26" s="60">
        <f t="shared" si="216"/>
        <v>0</v>
      </c>
      <c r="GQ26" s="571"/>
      <c r="GR26" s="53">
        <f t="shared" si="348"/>
        <v>0</v>
      </c>
      <c r="GS26" s="60">
        <f t="shared" si="349"/>
        <v>0</v>
      </c>
      <c r="GT26" s="57">
        <f t="shared" si="217"/>
        <v>0</v>
      </c>
      <c r="GU26" s="65">
        <f t="shared" si="350"/>
        <v>0</v>
      </c>
      <c r="GV26" s="428"/>
      <c r="GW26" s="430"/>
      <c r="GX26" s="608"/>
      <c r="GY26" s="609">
        <f>+GY22</f>
        <v>0</v>
      </c>
      <c r="GZ26" s="609"/>
      <c r="HA26" s="609"/>
      <c r="HB26" s="599"/>
      <c r="HC26" s="623" t="str">
        <f t="shared" si="78"/>
        <v/>
      </c>
      <c r="HD26" s="624" t="str">
        <f t="shared" si="79"/>
        <v xml:space="preserve"> </v>
      </c>
      <c r="HE26" s="625" t="str">
        <f t="shared" si="186"/>
        <v>OK</v>
      </c>
    </row>
    <row r="27" spans="1:213" ht="25.5" customHeight="1">
      <c r="A27" s="564" t="str">
        <f t="shared" si="187"/>
        <v>令和６年度</v>
      </c>
      <c r="B27" s="565" t="str">
        <f t="shared" si="188"/>
        <v>2次</v>
      </c>
      <c r="C27" s="566" t="str">
        <f t="shared" si="189"/>
        <v>群馬県</v>
      </c>
      <c r="D27" s="440">
        <f t="shared" si="190"/>
        <v>6</v>
      </c>
      <c r="E27" s="441" t="s">
        <v>138</v>
      </c>
      <c r="F27" s="448"/>
      <c r="G27" s="470">
        <f t="shared" ref="G27" si="576">+G26</f>
        <v>0</v>
      </c>
      <c r="H27" s="471" t="str">
        <f t="shared" ref="H27" si="577">IF($F27="今回請求",H26,IF($F27="済",H26,""))</f>
        <v/>
      </c>
      <c r="I27" s="472" t="str">
        <f t="shared" ref="I27" si="578">IF($F27="今回請求",I26,IF($F27="済",I26,""))</f>
        <v/>
      </c>
      <c r="J27" s="473" t="str">
        <f t="shared" ref="J27" si="579">IF($F27="今回請求",J26,IF($F27="済",J26,""))</f>
        <v/>
      </c>
      <c r="K27" s="474" t="str">
        <f t="shared" ref="K27" si="580">IF($F27="今回請求",K26,IF($F27="済",K26,""))</f>
        <v/>
      </c>
      <c r="L27" s="475" t="str">
        <f t="shared" ref="L27" si="581">IF($F27="今回請求",L26,IF($F27="済",L26,""))</f>
        <v/>
      </c>
      <c r="M27" s="476" t="str">
        <f t="shared" ref="M27" si="582">IF($F27="今回請求",M26,IF($F27="済",M26,""))</f>
        <v/>
      </c>
      <c r="N27" s="475" t="str">
        <f t="shared" ref="N27" si="583">IF($F27="今回請求",N26,IF($F27="済",N26,""))</f>
        <v/>
      </c>
      <c r="O27" s="477" t="str">
        <f t="shared" ref="O27" si="584">IFERROR(IF((S27+AM27)&gt;0,ROUNDDOWN((S27+AM27)/(V27+AP27),4)*1000," "),"")</f>
        <v/>
      </c>
      <c r="P27" s="478" t="str">
        <f>IFERROR(IF(M27="","",VLOOKUP(M27,'リスト　修正しない事'!$Q$3:$R$30,2,0)),0)</f>
        <v/>
      </c>
      <c r="Q27" s="479" t="str">
        <f t="shared" ref="Q27" si="585">IF($F27="今回請求",Q26,IF($F27="済",Q26,""))</f>
        <v/>
      </c>
      <c r="R27" s="480" t="str">
        <f t="shared" ref="R27" si="586">IF($F27="今回請求",R26,IF($F27="済",R26,""))</f>
        <v/>
      </c>
      <c r="S27" s="481" t="str">
        <f t="shared" ref="S27" si="587">IFERROR(IF($F27="今回請求",S26,IF($F27="済",S26,"")),"")</f>
        <v/>
      </c>
      <c r="T27" s="482" t="str">
        <f>IFERROR(IF(M27="","",VLOOKUP(M27,'リスト　修正しない事'!$X$3:$Y$30,2,0)),0)</f>
        <v/>
      </c>
      <c r="U27" s="483">
        <f t="shared" si="230"/>
        <v>0</v>
      </c>
      <c r="V27" s="481">
        <f t="shared" ref="V27" si="588">IFERROR(IF($F27="今回請求",V26,IF($F27="済",V26,0)),"")</f>
        <v>0</v>
      </c>
      <c r="W27" s="484">
        <f t="shared" si="232"/>
        <v>0</v>
      </c>
      <c r="X27" s="481">
        <f t="shared" ref="X27" si="589">IFERROR(IF($F27="今回請求",X26,IF($F27="済",X26,0)),"")</f>
        <v>0</v>
      </c>
      <c r="Y27" s="485">
        <f t="shared" si="234"/>
        <v>0</v>
      </c>
      <c r="Z27" s="485">
        <f t="shared" si="235"/>
        <v>0</v>
      </c>
      <c r="AA27" s="486">
        <f t="shared" si="236"/>
        <v>0</v>
      </c>
      <c r="AB27" s="487">
        <f t="shared" si="237"/>
        <v>0</v>
      </c>
      <c r="AC27" s="488"/>
      <c r="AD27" s="481" t="str">
        <f t="shared" ref="AD27" si="590">IFERROR(IF($F27="今回請求",AD26,IF($F27="済",AD26,"")),"")</f>
        <v/>
      </c>
      <c r="AE27" s="484" t="s">
        <v>391</v>
      </c>
      <c r="AF27" s="484">
        <f t="shared" si="239"/>
        <v>0</v>
      </c>
      <c r="AG27" s="481">
        <f t="shared" ref="AG27" si="591">IFERROR(IF($F27="今回請求",AG26,IF($F27="済",AG26,0)),"")</f>
        <v>0</v>
      </c>
      <c r="AH27" s="481">
        <f t="shared" ref="AH27" si="592">IFERROR(IF($F27="今回請求",AH26,IF($F27="済",AH26,0)),"")</f>
        <v>0</v>
      </c>
      <c r="AI27" s="489">
        <f t="shared" si="242"/>
        <v>0</v>
      </c>
      <c r="AJ27" s="486">
        <f t="shared" si="243"/>
        <v>0</v>
      </c>
      <c r="AK27" s="487">
        <f t="shared" si="244"/>
        <v>0</v>
      </c>
      <c r="AL27" s="488"/>
      <c r="AM27" s="481" t="str">
        <f t="shared" ref="AM27" si="593">IFERROR(IF($F27="今回請求",AM26,IF($F27="済",AM26,"")),"")</f>
        <v/>
      </c>
      <c r="AN27" s="490">
        <f>IFERROR(IF(AP27="","",VLOOKUP(M27,'リスト　修正しない事'!$AA$3:$AB$30,2,0)),0)</f>
        <v>0</v>
      </c>
      <c r="AO27" s="490">
        <f t="shared" si="246"/>
        <v>0</v>
      </c>
      <c r="AP27" s="481">
        <f t="shared" ref="AP27" si="594">IFERROR(IF($F27="今回請求",AP26,IF($F27="済",AP26,0)),"")</f>
        <v>0</v>
      </c>
      <c r="AQ27" s="490">
        <f t="shared" si="248"/>
        <v>0</v>
      </c>
      <c r="AR27" s="481">
        <f t="shared" ref="AR27" si="595">IFERROR(IF($F27="今回請求",AR26,IF($F27="済",AR26,0)),"")</f>
        <v>0</v>
      </c>
      <c r="AS27" s="491">
        <f t="shared" si="250"/>
        <v>0</v>
      </c>
      <c r="AT27" s="485">
        <f t="shared" si="251"/>
        <v>0</v>
      </c>
      <c r="AU27" s="486">
        <f t="shared" si="252"/>
        <v>0</v>
      </c>
      <c r="AV27" s="487">
        <f t="shared" si="253"/>
        <v>0</v>
      </c>
      <c r="AW27" s="488"/>
      <c r="AX27" s="481" t="str">
        <f t="shared" ref="AX27" si="596">IFERROR(IF($F27="今回請求",AX26,IF($F27="済",AX26,"")),"")</f>
        <v/>
      </c>
      <c r="AY27" s="492" t="s">
        <v>129</v>
      </c>
      <c r="AZ27" s="493">
        <f t="shared" si="255"/>
        <v>0</v>
      </c>
      <c r="BA27" s="481">
        <f t="shared" ref="BA27" si="597">IFERROR(IF($F27="今回請求",BA26,IF($F27="済",BA26,0)),"")</f>
        <v>0</v>
      </c>
      <c r="BB27" s="481">
        <f t="shared" ref="BB27" si="598">IFERROR(IF($F27="今回請求",BB26,IF($F27="済",BB26,0)),"")</f>
        <v>0</v>
      </c>
      <c r="BC27" s="485">
        <f t="shared" si="258"/>
        <v>0</v>
      </c>
      <c r="BD27" s="486">
        <f t="shared" si="259"/>
        <v>0</v>
      </c>
      <c r="BE27" s="487">
        <f t="shared" si="260"/>
        <v>0</v>
      </c>
      <c r="BF27" s="488"/>
      <c r="BG27" s="481" t="str">
        <f t="shared" ref="BG27" si="599">IFERROR(IF($F27="今回請求",BG26,IF($F27="済",BG26,"")),"")</f>
        <v/>
      </c>
      <c r="BH27" s="492" t="s">
        <v>391</v>
      </c>
      <c r="BI27" s="493">
        <f t="shared" si="262"/>
        <v>0</v>
      </c>
      <c r="BJ27" s="481">
        <f t="shared" ref="BJ27" si="600">IFERROR(IF($F27="今回請求",BJ26,IF($F27="済",BJ26,0)),"")</f>
        <v>0</v>
      </c>
      <c r="BK27" s="481">
        <f t="shared" ref="BK27" si="601">IFERROR(IF($F27="今回請求",BK26,IF($F27="済",BK26,0)),"")</f>
        <v>0</v>
      </c>
      <c r="BL27" s="485">
        <f t="shared" si="265"/>
        <v>0</v>
      </c>
      <c r="BM27" s="486">
        <f t="shared" si="266"/>
        <v>0</v>
      </c>
      <c r="BN27" s="487">
        <f t="shared" si="267"/>
        <v>0</v>
      </c>
      <c r="BO27" s="488"/>
      <c r="BP27" s="481" t="str">
        <f t="shared" ref="BP27" si="602">IFERROR(IF($F27="今回請求",BP26,IF($F27="済",BP26,"")),"")</f>
        <v/>
      </c>
      <c r="BQ27" s="492" t="s">
        <v>391</v>
      </c>
      <c r="BR27" s="493">
        <f t="shared" si="269"/>
        <v>0</v>
      </c>
      <c r="BS27" s="481">
        <f t="shared" ref="BS27" si="603">IFERROR(IF($F27="今回請求",BS26,IF($F27="済",BS26,0)),"")</f>
        <v>0</v>
      </c>
      <c r="BT27" s="481">
        <f t="shared" ref="BT27" si="604">IFERROR(IF($F27="今回請求",BT26,IF($F27="済",BT26,0)),"")</f>
        <v>0</v>
      </c>
      <c r="BU27" s="485">
        <f t="shared" si="272"/>
        <v>0</v>
      </c>
      <c r="BV27" s="486">
        <f t="shared" si="273"/>
        <v>0</v>
      </c>
      <c r="BW27" s="487">
        <f t="shared" si="274"/>
        <v>0</v>
      </c>
      <c r="BX27" s="488"/>
      <c r="BY27" s="481" t="str">
        <f t="shared" ref="BY27" si="605">IFERROR(IF($F27="今回請求",BY26,IF($F27="済",BY26,"")),"")</f>
        <v/>
      </c>
      <c r="BZ27" s="492" t="s">
        <v>391</v>
      </c>
      <c r="CA27" s="493">
        <f t="shared" si="276"/>
        <v>0</v>
      </c>
      <c r="CB27" s="481">
        <f t="shared" ref="CB27" si="606">IFERROR(IF($F27="今回請求",CB26,IF($F27="済",CB26,0)),"")</f>
        <v>0</v>
      </c>
      <c r="CC27" s="481">
        <f t="shared" ref="CC27" si="607">IFERROR(IF($F27="今回請求",CC26,IF($F27="済",CC26,0)),"")</f>
        <v>0</v>
      </c>
      <c r="CD27" s="485">
        <f t="shared" si="279"/>
        <v>0</v>
      </c>
      <c r="CE27" s="486">
        <f t="shared" si="280"/>
        <v>0</v>
      </c>
      <c r="CF27" s="487">
        <f t="shared" si="281"/>
        <v>0</v>
      </c>
      <c r="CG27" s="488"/>
      <c r="CH27" s="494">
        <f t="shared" si="282"/>
        <v>0</v>
      </c>
      <c r="CI27" s="485">
        <f t="shared" si="283"/>
        <v>0</v>
      </c>
      <c r="CJ27" s="485">
        <f t="shared" si="284"/>
        <v>0</v>
      </c>
      <c r="CK27" s="485">
        <f t="shared" si="285"/>
        <v>0</v>
      </c>
      <c r="CL27" s="485">
        <f t="shared" si="286"/>
        <v>0</v>
      </c>
      <c r="CM27" s="495">
        <f t="shared" si="287"/>
        <v>0</v>
      </c>
      <c r="CN27" s="496"/>
      <c r="CO27" s="481" t="str">
        <f t="shared" ref="CO27" si="608">IFERROR(IF($F27="今回請求",CO26,IF($F27="済",CO26,"")),"")</f>
        <v/>
      </c>
      <c r="CP27" s="497">
        <f>IFERROR(IF(CR27="","",VLOOKUP(M27,'リスト　修正しない事'!$AD$7:$AE$29,2,0)),0)</f>
        <v>0</v>
      </c>
      <c r="CQ27" s="498">
        <f t="shared" ref="CQ27" si="609">IFERROR(IF(CR27&gt;0,1,0),"")</f>
        <v>0</v>
      </c>
      <c r="CR27" s="481">
        <f t="shared" ref="CR27" si="610">IFERROR(IF($F27="今回請求",CR26,IF($F27="済",CR26,0)),"")</f>
        <v>0</v>
      </c>
      <c r="CS27" s="499">
        <f t="shared" si="291"/>
        <v>0</v>
      </c>
      <c r="CT27" s="481">
        <f t="shared" ref="CT27" si="611">IFERROR(IF($F27="今回請求",CT26,IF($F27="済",CT26,0)),"")</f>
        <v>0</v>
      </c>
      <c r="CU27" s="491">
        <f t="shared" si="293"/>
        <v>0</v>
      </c>
      <c r="CV27" s="485">
        <f t="shared" si="294"/>
        <v>0</v>
      </c>
      <c r="CW27" s="486">
        <f t="shared" si="295"/>
        <v>0</v>
      </c>
      <c r="CX27" s="487">
        <f t="shared" si="296"/>
        <v>0</v>
      </c>
      <c r="CY27" s="488"/>
      <c r="CZ27" s="481" t="str">
        <f t="shared" ref="CZ27" si="612">IFERROR(IF($F27="今回請求",CZ26,IF($F27="済",CZ26,"")),"")</f>
        <v/>
      </c>
      <c r="DA27" s="500" t="s">
        <v>391</v>
      </c>
      <c r="DB27" s="500">
        <f t="shared" si="298"/>
        <v>0</v>
      </c>
      <c r="DC27" s="481">
        <f t="shared" ref="DC27" si="613">IFERROR(IF($F27="今回請求",DC26,IF($F27="済",DC26,0)),"")</f>
        <v>0</v>
      </c>
      <c r="DD27" s="481">
        <f t="shared" ref="DD27" si="614">IFERROR(IF($F27="今回請求",DD26,IF($F27="済",DD26,0)),"")</f>
        <v>0</v>
      </c>
      <c r="DE27" s="501">
        <f t="shared" si="301"/>
        <v>0</v>
      </c>
      <c r="DF27" s="486">
        <f t="shared" si="302"/>
        <v>0</v>
      </c>
      <c r="DG27" s="487">
        <f t="shared" si="303"/>
        <v>0</v>
      </c>
      <c r="DH27" s="488"/>
      <c r="DI27" s="481" t="str">
        <f t="shared" ref="DI27" si="615">IFERROR(IF($F27="今回請求",DI26,IF($F27="済",DI26,"")),"")</f>
        <v/>
      </c>
      <c r="DJ27" s="492" t="s">
        <v>391</v>
      </c>
      <c r="DK27" s="492">
        <f t="shared" si="305"/>
        <v>0</v>
      </c>
      <c r="DL27" s="481">
        <f t="shared" ref="DL27" si="616">IFERROR(IF($F27="今回請求",DL26,IF($F27="済",DL26,0)),"")</f>
        <v>0</v>
      </c>
      <c r="DM27" s="481">
        <f t="shared" ref="DM27" si="617">IFERROR(IF($F27="今回請求",DM26,IF($F27="済",DM26,0)),"")</f>
        <v>0</v>
      </c>
      <c r="DN27" s="485">
        <f t="shared" si="308"/>
        <v>0</v>
      </c>
      <c r="DO27" s="486">
        <f t="shared" si="309"/>
        <v>0</v>
      </c>
      <c r="DP27" s="487">
        <f t="shared" si="310"/>
        <v>0</v>
      </c>
      <c r="DQ27" s="488"/>
      <c r="DR27" s="481" t="str">
        <f t="shared" ref="DR27" si="618">IFERROR(IF($F27="今回請求",DR26,IF($F27="済",DR26,"")),"")</f>
        <v/>
      </c>
      <c r="DS27" s="502" t="s">
        <v>391</v>
      </c>
      <c r="DT27" s="502">
        <f t="shared" si="312"/>
        <v>0</v>
      </c>
      <c r="DU27" s="481">
        <f t="shared" ref="DU27" si="619">IFERROR(IF($F27="今回請求",DU26,IF($F27="済",DU26,0)),"")</f>
        <v>0</v>
      </c>
      <c r="DV27" s="481">
        <f t="shared" ref="DV27" si="620">IFERROR(IF($F27="今回請求",DV26,IF($F27="済",DV26,0)),"")</f>
        <v>0</v>
      </c>
      <c r="DW27" s="485">
        <f t="shared" si="315"/>
        <v>0</v>
      </c>
      <c r="DX27" s="486">
        <f t="shared" si="316"/>
        <v>0</v>
      </c>
      <c r="DY27" s="487">
        <f t="shared" si="317"/>
        <v>0</v>
      </c>
      <c r="DZ27" s="488"/>
      <c r="EA27" s="481" t="str">
        <f t="shared" ref="EA27" si="621">IFERROR(IF($F27="今回請求",EA26,IF($F27="済",EA26,"")),"")</f>
        <v/>
      </c>
      <c r="EB27" s="492" t="s">
        <v>391</v>
      </c>
      <c r="EC27" s="492">
        <f t="shared" si="319"/>
        <v>0</v>
      </c>
      <c r="ED27" s="481">
        <f t="shared" ref="ED27" si="622">IFERROR(IF($F27="今回請求",ED26,IF($F27="済",ED26,0)),"")</f>
        <v>0</v>
      </c>
      <c r="EE27" s="481">
        <f t="shared" ref="EE27" si="623">IFERROR(IF($F27="今回請求",EE26,IF($F27="済",EE26,0)),"")</f>
        <v>0</v>
      </c>
      <c r="EF27" s="485">
        <f t="shared" si="322"/>
        <v>0</v>
      </c>
      <c r="EG27" s="486">
        <f t="shared" si="323"/>
        <v>0</v>
      </c>
      <c r="EH27" s="487">
        <f t="shared" si="324"/>
        <v>0</v>
      </c>
      <c r="EI27" s="488"/>
      <c r="EJ27" s="494">
        <f t="shared" si="325"/>
        <v>0</v>
      </c>
      <c r="EK27" s="503">
        <f t="shared" si="326"/>
        <v>0</v>
      </c>
      <c r="EL27" s="503">
        <f t="shared" si="327"/>
        <v>0</v>
      </c>
      <c r="EM27" s="485">
        <f t="shared" si="328"/>
        <v>0</v>
      </c>
      <c r="EN27" s="503">
        <f t="shared" si="329"/>
        <v>0</v>
      </c>
      <c r="EO27" s="504">
        <f t="shared" si="330"/>
        <v>0</v>
      </c>
      <c r="EP27" s="496"/>
      <c r="EQ27" s="505">
        <f t="shared" si="331"/>
        <v>0</v>
      </c>
      <c r="ER27" s="504">
        <f t="shared" si="332"/>
        <v>0</v>
      </c>
      <c r="ES27" s="504">
        <f t="shared" si="333"/>
        <v>0</v>
      </c>
      <c r="ET27" s="503">
        <f t="shared" si="334"/>
        <v>0</v>
      </c>
      <c r="EU27" s="485">
        <f t="shared" si="335"/>
        <v>0</v>
      </c>
      <c r="EV27" s="495">
        <f t="shared" si="336"/>
        <v>0</v>
      </c>
      <c r="EW27" s="494">
        <f t="shared" si="337"/>
        <v>0</v>
      </c>
      <c r="EX27" s="485">
        <f t="shared" si="338"/>
        <v>0</v>
      </c>
      <c r="EY27" s="503">
        <f t="shared" si="339"/>
        <v>0</v>
      </c>
      <c r="EZ27" s="503">
        <f t="shared" si="340"/>
        <v>0</v>
      </c>
      <c r="FA27" s="485">
        <f t="shared" si="341"/>
        <v>0</v>
      </c>
      <c r="FB27" s="486">
        <f t="shared" si="342"/>
        <v>0</v>
      </c>
      <c r="FC27" s="488">
        <f t="shared" si="343"/>
        <v>0</v>
      </c>
      <c r="FD27" s="505">
        <f t="shared" si="344"/>
        <v>0</v>
      </c>
      <c r="FE27" s="503">
        <f t="shared" si="345"/>
        <v>0</v>
      </c>
      <c r="FF27" s="503">
        <f t="shared" si="346"/>
        <v>0</v>
      </c>
      <c r="FG27" s="506">
        <f t="shared" si="347"/>
        <v>0</v>
      </c>
      <c r="FH27" s="507">
        <f t="shared" si="193"/>
        <v>0</v>
      </c>
      <c r="FI27" s="508">
        <f t="shared" si="194"/>
        <v>0</v>
      </c>
      <c r="FJ27" s="572"/>
      <c r="FK27" s="509">
        <f t="shared" si="195"/>
        <v>0</v>
      </c>
      <c r="FL27" s="508">
        <f t="shared" si="196"/>
        <v>0</v>
      </c>
      <c r="FM27" s="572"/>
      <c r="FN27" s="511">
        <f t="shared" si="197"/>
        <v>0</v>
      </c>
      <c r="FO27" s="508">
        <f t="shared" si="198"/>
        <v>0</v>
      </c>
      <c r="FP27" s="572"/>
      <c r="FQ27" s="509">
        <f t="shared" si="199"/>
        <v>0</v>
      </c>
      <c r="FR27" s="508">
        <f t="shared" si="200"/>
        <v>0</v>
      </c>
      <c r="FS27" s="572"/>
      <c r="FT27" s="509">
        <f t="shared" si="201"/>
        <v>0</v>
      </c>
      <c r="FU27" s="508">
        <f t="shared" si="202"/>
        <v>0</v>
      </c>
      <c r="FV27" s="572"/>
      <c r="FW27" s="507">
        <f t="shared" si="203"/>
        <v>0</v>
      </c>
      <c r="FX27" s="508">
        <f t="shared" si="204"/>
        <v>0</v>
      </c>
      <c r="FY27" s="572"/>
      <c r="FZ27" s="512">
        <f t="shared" si="205"/>
        <v>0</v>
      </c>
      <c r="GA27" s="501">
        <f t="shared" si="206"/>
        <v>0</v>
      </c>
      <c r="GB27" s="572"/>
      <c r="GC27" s="507">
        <f t="shared" si="207"/>
        <v>0</v>
      </c>
      <c r="GD27" s="508">
        <f t="shared" si="208"/>
        <v>0</v>
      </c>
      <c r="GE27" s="572"/>
      <c r="GF27" s="512">
        <f t="shared" si="209"/>
        <v>0</v>
      </c>
      <c r="GG27" s="508">
        <f t="shared" si="210"/>
        <v>0</v>
      </c>
      <c r="GH27" s="572"/>
      <c r="GI27" s="507">
        <f t="shared" si="211"/>
        <v>0</v>
      </c>
      <c r="GJ27" s="508">
        <f t="shared" si="212"/>
        <v>0</v>
      </c>
      <c r="GK27" s="572"/>
      <c r="GL27" s="512">
        <f t="shared" si="213"/>
        <v>0</v>
      </c>
      <c r="GM27" s="508">
        <f t="shared" si="214"/>
        <v>0</v>
      </c>
      <c r="GN27" s="572"/>
      <c r="GO27" s="509">
        <f t="shared" si="215"/>
        <v>0</v>
      </c>
      <c r="GP27" s="508">
        <f t="shared" si="216"/>
        <v>0</v>
      </c>
      <c r="GQ27" s="572"/>
      <c r="GR27" s="507">
        <f t="shared" si="348"/>
        <v>0</v>
      </c>
      <c r="GS27" s="508">
        <f t="shared" si="349"/>
        <v>0</v>
      </c>
      <c r="GT27" s="513">
        <f t="shared" si="217"/>
        <v>0</v>
      </c>
      <c r="GU27" s="510">
        <f t="shared" si="350"/>
        <v>0</v>
      </c>
      <c r="GV27" s="514" t="str">
        <f t="shared" ref="GV27" si="624">IF($F27="今回請求",GV26,IF($F27="済",GV26,""))</f>
        <v/>
      </c>
      <c r="GW27" s="481">
        <f t="shared" ref="GW27" si="625">IFERROR(IF($F27="今回請求",GW26,IF($F27="済",GW26,0)),"")</f>
        <v>0</v>
      </c>
      <c r="GX27" s="613"/>
      <c r="GY27" s="609">
        <f>+GY23</f>
        <v>0</v>
      </c>
      <c r="GZ27" s="609"/>
      <c r="HA27" s="609"/>
      <c r="HB27" s="599"/>
      <c r="HC27" s="614" t="str">
        <f t="shared" si="78"/>
        <v/>
      </c>
      <c r="HD27" s="615" t="str">
        <f t="shared" si="79"/>
        <v/>
      </c>
      <c r="HE27" s="616" t="str">
        <f t="shared" si="186"/>
        <v>OK</v>
      </c>
    </row>
    <row r="28" spans="1:213" ht="25.5" customHeight="1">
      <c r="A28" s="28" t="str">
        <f t="shared" si="187"/>
        <v>令和６年度</v>
      </c>
      <c r="B28" s="29" t="str">
        <f t="shared" si="188"/>
        <v>2次</v>
      </c>
      <c r="C28" s="567" t="str">
        <f t="shared" si="189"/>
        <v>群馬県</v>
      </c>
      <c r="D28" s="25">
        <f t="shared" si="190"/>
        <v>7</v>
      </c>
      <c r="E28" s="24" t="s">
        <v>137</v>
      </c>
      <c r="F28" s="460">
        <f t="shared" ref="F28" si="626">IF(F29=" ","",F29)</f>
        <v>0</v>
      </c>
      <c r="G28" s="225"/>
      <c r="H28" s="224"/>
      <c r="I28" s="422"/>
      <c r="J28" s="384"/>
      <c r="K28" s="422"/>
      <c r="L28" s="423"/>
      <c r="M28" s="561"/>
      <c r="N28" s="385"/>
      <c r="O28" s="569" t="str">
        <f t="shared" ref="O28" si="627">IF((S28+AM28)&gt;0,ROUNDDOWN((S28+AM28)/(V28+AP28),4)*1000," ")</f>
        <v xml:space="preserve"> </v>
      </c>
      <c r="P28" s="461" t="str">
        <f>IFERROR(IF(M28="","",VLOOKUP(M28,'リスト　修正しない事'!$Q$3:$R$30,2,0)),0)</f>
        <v/>
      </c>
      <c r="Q28" s="66"/>
      <c r="R28" s="450"/>
      <c r="S28" s="286"/>
      <c r="T28" s="462" t="str">
        <f>IFERROR(IF(M28="","",VLOOKUP(M28,'リスト　修正しない事'!$X$3:$Y$30,2,0)),0)</f>
        <v/>
      </c>
      <c r="U28" s="59">
        <f t="shared" si="230"/>
        <v>0</v>
      </c>
      <c r="V28" s="56"/>
      <c r="W28" s="50">
        <f t="shared" si="232"/>
        <v>0</v>
      </c>
      <c r="X28" s="49"/>
      <c r="Y28" s="50">
        <f t="shared" si="234"/>
        <v>0</v>
      </c>
      <c r="Z28" s="50">
        <f t="shared" si="235"/>
        <v>0</v>
      </c>
      <c r="AA28" s="54">
        <f t="shared" si="236"/>
        <v>0</v>
      </c>
      <c r="AB28" s="351">
        <f t="shared" si="237"/>
        <v>0</v>
      </c>
      <c r="AC28" s="55"/>
      <c r="AD28" s="286"/>
      <c r="AE28" s="289" t="s">
        <v>391</v>
      </c>
      <c r="AF28" s="59">
        <f t="shared" si="239"/>
        <v>0</v>
      </c>
      <c r="AG28" s="56"/>
      <c r="AH28" s="52"/>
      <c r="AI28" s="54">
        <f t="shared" si="242"/>
        <v>0</v>
      </c>
      <c r="AJ28" s="54">
        <f t="shared" si="243"/>
        <v>0</v>
      </c>
      <c r="AK28" s="351">
        <f t="shared" si="244"/>
        <v>0</v>
      </c>
      <c r="AL28" s="55"/>
      <c r="AM28" s="288"/>
      <c r="AN28" s="51" t="str">
        <f>IFERROR(IF(AP28="","",VLOOKUP(M28,'リスト　修正しない事'!$AA$3:$AB$30,2,0)),0)</f>
        <v/>
      </c>
      <c r="AO28" s="59">
        <f t="shared" si="246"/>
        <v>0</v>
      </c>
      <c r="AP28" s="56"/>
      <c r="AQ28" s="58">
        <f t="shared" si="248"/>
        <v>0</v>
      </c>
      <c r="AR28" s="52"/>
      <c r="AS28" s="59">
        <f t="shared" si="250"/>
        <v>0</v>
      </c>
      <c r="AT28" s="50">
        <f t="shared" si="251"/>
        <v>0</v>
      </c>
      <c r="AU28" s="54">
        <f t="shared" si="252"/>
        <v>0</v>
      </c>
      <c r="AV28" s="351">
        <f t="shared" si="253"/>
        <v>0</v>
      </c>
      <c r="AW28" s="55"/>
      <c r="AX28" s="286"/>
      <c r="AY28" s="289" t="s">
        <v>129</v>
      </c>
      <c r="AZ28" s="59">
        <f t="shared" si="255"/>
        <v>0</v>
      </c>
      <c r="BA28" s="56"/>
      <c r="BB28" s="52"/>
      <c r="BC28" s="50">
        <f t="shared" si="258"/>
        <v>0</v>
      </c>
      <c r="BD28" s="54">
        <f t="shared" si="259"/>
        <v>0</v>
      </c>
      <c r="BE28" s="351">
        <f t="shared" si="260"/>
        <v>0</v>
      </c>
      <c r="BF28" s="55"/>
      <c r="BG28" s="288"/>
      <c r="BH28" s="289" t="s">
        <v>391</v>
      </c>
      <c r="BI28" s="59">
        <f t="shared" si="262"/>
        <v>0</v>
      </c>
      <c r="BJ28" s="56"/>
      <c r="BK28" s="52"/>
      <c r="BL28" s="50">
        <f t="shared" si="265"/>
        <v>0</v>
      </c>
      <c r="BM28" s="54">
        <f t="shared" si="266"/>
        <v>0</v>
      </c>
      <c r="BN28" s="351">
        <f t="shared" si="267"/>
        <v>0</v>
      </c>
      <c r="BO28" s="55"/>
      <c r="BP28" s="286"/>
      <c r="BQ28" s="289" t="s">
        <v>391</v>
      </c>
      <c r="BR28" s="59">
        <f t="shared" si="269"/>
        <v>0</v>
      </c>
      <c r="BS28" s="56"/>
      <c r="BT28" s="52"/>
      <c r="BU28" s="50">
        <f t="shared" si="272"/>
        <v>0</v>
      </c>
      <c r="BV28" s="54">
        <f t="shared" si="273"/>
        <v>0</v>
      </c>
      <c r="BW28" s="351">
        <f t="shared" si="274"/>
        <v>0</v>
      </c>
      <c r="BX28" s="55"/>
      <c r="BY28" s="288"/>
      <c r="BZ28" s="289" t="s">
        <v>391</v>
      </c>
      <c r="CA28" s="59">
        <f t="shared" si="276"/>
        <v>0</v>
      </c>
      <c r="CB28" s="56"/>
      <c r="CC28" s="52"/>
      <c r="CD28" s="50">
        <f t="shared" si="279"/>
        <v>0</v>
      </c>
      <c r="CE28" s="54">
        <f t="shared" si="280"/>
        <v>0</v>
      </c>
      <c r="CF28" s="351">
        <f t="shared" si="281"/>
        <v>0</v>
      </c>
      <c r="CG28" s="55"/>
      <c r="CH28" s="48">
        <f t="shared" si="282"/>
        <v>0</v>
      </c>
      <c r="CI28" s="50">
        <f t="shared" si="283"/>
        <v>0</v>
      </c>
      <c r="CJ28" s="50">
        <f t="shared" si="284"/>
        <v>0</v>
      </c>
      <c r="CK28" s="50">
        <f t="shared" si="285"/>
        <v>0</v>
      </c>
      <c r="CL28" s="50">
        <f t="shared" si="286"/>
        <v>0</v>
      </c>
      <c r="CM28" s="304">
        <f t="shared" si="287"/>
        <v>0</v>
      </c>
      <c r="CN28" s="61"/>
      <c r="CO28" s="288"/>
      <c r="CP28" s="51" t="str">
        <f>IFERROR(IF(CR28="","",VLOOKUP(M28,'リスト　修正しない事'!$AD$7:$AE$29,2,0)),0)</f>
        <v/>
      </c>
      <c r="CQ28" s="424">
        <f t="shared" ref="CQ28" si="628">IF(CR28&gt;0,1,0)</f>
        <v>0</v>
      </c>
      <c r="CR28" s="56"/>
      <c r="CS28" s="50">
        <f t="shared" si="291"/>
        <v>0</v>
      </c>
      <c r="CT28" s="52"/>
      <c r="CU28" s="59">
        <f t="shared" si="293"/>
        <v>0</v>
      </c>
      <c r="CV28" s="50">
        <f t="shared" si="294"/>
        <v>0</v>
      </c>
      <c r="CW28" s="54">
        <f t="shared" si="295"/>
        <v>0</v>
      </c>
      <c r="CX28" s="351">
        <f t="shared" si="296"/>
        <v>0</v>
      </c>
      <c r="CY28" s="55"/>
      <c r="CZ28" s="288"/>
      <c r="DA28" s="289" t="s">
        <v>391</v>
      </c>
      <c r="DB28" s="424">
        <f t="shared" si="298"/>
        <v>0</v>
      </c>
      <c r="DC28" s="56"/>
      <c r="DD28" s="52"/>
      <c r="DE28" s="50">
        <f t="shared" si="301"/>
        <v>0</v>
      </c>
      <c r="DF28" s="54">
        <f t="shared" si="302"/>
        <v>0</v>
      </c>
      <c r="DG28" s="351">
        <f t="shared" si="303"/>
        <v>0</v>
      </c>
      <c r="DH28" s="55"/>
      <c r="DI28" s="288"/>
      <c r="DJ28" s="289" t="s">
        <v>391</v>
      </c>
      <c r="DK28" s="424">
        <f t="shared" si="305"/>
        <v>0</v>
      </c>
      <c r="DL28" s="56"/>
      <c r="DM28" s="52"/>
      <c r="DN28" s="50">
        <f t="shared" si="308"/>
        <v>0</v>
      </c>
      <c r="DO28" s="54">
        <f t="shared" si="309"/>
        <v>0</v>
      </c>
      <c r="DP28" s="351">
        <f t="shared" si="310"/>
        <v>0</v>
      </c>
      <c r="DQ28" s="55"/>
      <c r="DR28" s="288"/>
      <c r="DS28" s="289" t="s">
        <v>391</v>
      </c>
      <c r="DT28" s="424">
        <f t="shared" si="312"/>
        <v>0</v>
      </c>
      <c r="DU28" s="56"/>
      <c r="DV28" s="52"/>
      <c r="DW28" s="50">
        <f t="shared" si="315"/>
        <v>0</v>
      </c>
      <c r="DX28" s="54">
        <f t="shared" si="316"/>
        <v>0</v>
      </c>
      <c r="DY28" s="351">
        <f t="shared" si="317"/>
        <v>0</v>
      </c>
      <c r="DZ28" s="55"/>
      <c r="EA28" s="288"/>
      <c r="EB28" s="289" t="s">
        <v>391</v>
      </c>
      <c r="EC28" s="424">
        <f t="shared" si="319"/>
        <v>0</v>
      </c>
      <c r="ED28" s="56"/>
      <c r="EE28" s="52"/>
      <c r="EF28" s="50">
        <f t="shared" si="322"/>
        <v>0</v>
      </c>
      <c r="EG28" s="54">
        <f t="shared" si="323"/>
        <v>0</v>
      </c>
      <c r="EH28" s="351">
        <f t="shared" si="324"/>
        <v>0</v>
      </c>
      <c r="EI28" s="55"/>
      <c r="EJ28" s="48">
        <f t="shared" si="325"/>
        <v>0</v>
      </c>
      <c r="EK28" s="51">
        <f t="shared" si="326"/>
        <v>0</v>
      </c>
      <c r="EL28" s="51">
        <f t="shared" si="327"/>
        <v>0</v>
      </c>
      <c r="EM28" s="50">
        <f t="shared" si="328"/>
        <v>0</v>
      </c>
      <c r="EN28" s="51">
        <f t="shared" si="329"/>
        <v>0</v>
      </c>
      <c r="EO28" s="62">
        <f t="shared" si="330"/>
        <v>0</v>
      </c>
      <c r="EP28" s="61"/>
      <c r="EQ28" s="64">
        <f t="shared" si="331"/>
        <v>0</v>
      </c>
      <c r="ER28" s="62">
        <f t="shared" si="332"/>
        <v>0</v>
      </c>
      <c r="ES28" s="62">
        <f t="shared" si="333"/>
        <v>0</v>
      </c>
      <c r="ET28" s="51">
        <f t="shared" si="334"/>
        <v>0</v>
      </c>
      <c r="EU28" s="50">
        <f t="shared" si="335"/>
        <v>0</v>
      </c>
      <c r="EV28" s="304">
        <f t="shared" si="336"/>
        <v>0</v>
      </c>
      <c r="EW28" s="48">
        <f t="shared" si="337"/>
        <v>0</v>
      </c>
      <c r="EX28" s="50">
        <f t="shared" si="338"/>
        <v>0</v>
      </c>
      <c r="EY28" s="51">
        <f t="shared" si="339"/>
        <v>0</v>
      </c>
      <c r="EZ28" s="51">
        <f t="shared" si="340"/>
        <v>0</v>
      </c>
      <c r="FA28" s="50">
        <f t="shared" si="341"/>
        <v>0</v>
      </c>
      <c r="FB28" s="54">
        <f t="shared" si="342"/>
        <v>0</v>
      </c>
      <c r="FC28" s="55">
        <f t="shared" si="343"/>
        <v>0</v>
      </c>
      <c r="FD28" s="64">
        <f t="shared" si="344"/>
        <v>0</v>
      </c>
      <c r="FE28" s="51">
        <f t="shared" si="345"/>
        <v>0</v>
      </c>
      <c r="FF28" s="51">
        <f t="shared" si="346"/>
        <v>0</v>
      </c>
      <c r="FG28" s="63">
        <f t="shared" si="347"/>
        <v>0</v>
      </c>
      <c r="FH28" s="53">
        <f t="shared" si="193"/>
        <v>0</v>
      </c>
      <c r="FI28" s="60">
        <f t="shared" si="194"/>
        <v>0</v>
      </c>
      <c r="FJ28" s="571"/>
      <c r="FK28" s="369">
        <f t="shared" si="195"/>
        <v>0</v>
      </c>
      <c r="FL28" s="60">
        <f t="shared" si="196"/>
        <v>0</v>
      </c>
      <c r="FM28" s="571"/>
      <c r="FN28" s="355">
        <f t="shared" si="197"/>
        <v>0</v>
      </c>
      <c r="FO28" s="60">
        <f t="shared" si="198"/>
        <v>0</v>
      </c>
      <c r="FP28" s="571"/>
      <c r="FQ28" s="369">
        <f t="shared" si="199"/>
        <v>0</v>
      </c>
      <c r="FR28" s="60">
        <f t="shared" si="200"/>
        <v>0</v>
      </c>
      <c r="FS28" s="571"/>
      <c r="FT28" s="369">
        <f t="shared" si="201"/>
        <v>0</v>
      </c>
      <c r="FU28" s="60">
        <f t="shared" si="202"/>
        <v>0</v>
      </c>
      <c r="FV28" s="571"/>
      <c r="FW28" s="53">
        <f t="shared" si="203"/>
        <v>0</v>
      </c>
      <c r="FX28" s="60">
        <f t="shared" si="204"/>
        <v>0</v>
      </c>
      <c r="FY28" s="571"/>
      <c r="FZ28" s="377">
        <f t="shared" si="205"/>
        <v>0</v>
      </c>
      <c r="GA28" s="425">
        <f t="shared" si="206"/>
        <v>0</v>
      </c>
      <c r="GB28" s="571"/>
      <c r="GC28" s="53">
        <f t="shared" si="207"/>
        <v>0</v>
      </c>
      <c r="GD28" s="60">
        <f t="shared" si="208"/>
        <v>0</v>
      </c>
      <c r="GE28" s="571"/>
      <c r="GF28" s="377">
        <f t="shared" si="209"/>
        <v>0</v>
      </c>
      <c r="GG28" s="60">
        <f t="shared" si="210"/>
        <v>0</v>
      </c>
      <c r="GH28" s="571"/>
      <c r="GI28" s="53">
        <f t="shared" si="211"/>
        <v>0</v>
      </c>
      <c r="GJ28" s="60">
        <f t="shared" si="212"/>
        <v>0</v>
      </c>
      <c r="GK28" s="571"/>
      <c r="GL28" s="377">
        <f t="shared" si="213"/>
        <v>0</v>
      </c>
      <c r="GM28" s="60">
        <f t="shared" si="214"/>
        <v>0</v>
      </c>
      <c r="GN28" s="571"/>
      <c r="GO28" s="369">
        <f t="shared" si="215"/>
        <v>0</v>
      </c>
      <c r="GP28" s="60">
        <f t="shared" si="216"/>
        <v>0</v>
      </c>
      <c r="GQ28" s="571"/>
      <c r="GR28" s="53">
        <f t="shared" si="348"/>
        <v>0</v>
      </c>
      <c r="GS28" s="60">
        <f t="shared" si="349"/>
        <v>0</v>
      </c>
      <c r="GT28" s="57">
        <f t="shared" si="217"/>
        <v>0</v>
      </c>
      <c r="GU28" s="65">
        <f t="shared" si="350"/>
        <v>0</v>
      </c>
      <c r="GV28" s="428"/>
      <c r="GW28" s="430"/>
      <c r="GX28" s="608"/>
      <c r="GY28" s="609">
        <f t="shared" si="218"/>
        <v>0</v>
      </c>
      <c r="GZ28" s="609"/>
      <c r="HA28" s="609"/>
      <c r="HB28" s="599"/>
      <c r="HC28" s="617" t="str">
        <f t="shared" si="78"/>
        <v/>
      </c>
      <c r="HD28" s="618" t="str">
        <f t="shared" si="79"/>
        <v xml:space="preserve"> </v>
      </c>
      <c r="HE28" s="619" t="str">
        <f t="shared" si="186"/>
        <v>OK</v>
      </c>
    </row>
    <row r="29" spans="1:213" ht="25.5" customHeight="1">
      <c r="A29" s="564" t="str">
        <f t="shared" si="187"/>
        <v>令和６年度</v>
      </c>
      <c r="B29" s="565" t="str">
        <f t="shared" si="188"/>
        <v>2次</v>
      </c>
      <c r="C29" s="566" t="str">
        <f t="shared" si="189"/>
        <v>群馬県</v>
      </c>
      <c r="D29" s="440">
        <f t="shared" si="190"/>
        <v>7</v>
      </c>
      <c r="E29" s="441" t="s">
        <v>138</v>
      </c>
      <c r="F29" s="448"/>
      <c r="G29" s="470">
        <f t="shared" ref="G29" si="629">+G28</f>
        <v>0</v>
      </c>
      <c r="H29" s="471" t="str">
        <f t="shared" ref="H29" si="630">IF($F29="今回請求",H28,IF($F29="済",H28,""))</f>
        <v/>
      </c>
      <c r="I29" s="472" t="str">
        <f t="shared" ref="I29" si="631">IF($F29="今回請求",I28,IF($F29="済",I28,""))</f>
        <v/>
      </c>
      <c r="J29" s="473" t="str">
        <f t="shared" ref="J29" si="632">IF($F29="今回請求",J28,IF($F29="済",J28,""))</f>
        <v/>
      </c>
      <c r="K29" s="474" t="str">
        <f t="shared" ref="K29" si="633">IF($F29="今回請求",K28,IF($F29="済",K28,""))</f>
        <v/>
      </c>
      <c r="L29" s="475" t="str">
        <f t="shared" ref="L29" si="634">IF($F29="今回請求",L28,IF($F29="済",L28,""))</f>
        <v/>
      </c>
      <c r="M29" s="476" t="str">
        <f t="shared" ref="M29" si="635">IF($F29="今回請求",M28,IF($F29="済",M28,""))</f>
        <v/>
      </c>
      <c r="N29" s="475" t="str">
        <f t="shared" ref="N29" si="636">IF($F29="今回請求",N28,IF($F29="済",N28,""))</f>
        <v/>
      </c>
      <c r="O29" s="477" t="str">
        <f t="shared" ref="O29" si="637">IFERROR(IF((S29+AM29)&gt;0,ROUNDDOWN((S29+AM29)/(V29+AP29),4)*1000," "),"")</f>
        <v/>
      </c>
      <c r="P29" s="478" t="str">
        <f>IFERROR(IF(M29="","",VLOOKUP(M29,'リスト　修正しない事'!$Q$3:$R$30,2,0)),0)</f>
        <v/>
      </c>
      <c r="Q29" s="479" t="str">
        <f t="shared" ref="Q29" si="638">IF($F29="今回請求",Q28,IF($F29="済",Q28,""))</f>
        <v/>
      </c>
      <c r="R29" s="480" t="str">
        <f t="shared" ref="R29" si="639">IF($F29="今回請求",R28,IF($F29="済",R28,""))</f>
        <v/>
      </c>
      <c r="S29" s="481" t="str">
        <f t="shared" ref="S29" si="640">IFERROR(IF($F29="今回請求",S28,IF($F29="済",S28,"")),"")</f>
        <v/>
      </c>
      <c r="T29" s="482" t="str">
        <f>IFERROR(IF(M29="","",VLOOKUP(M29,'リスト　修正しない事'!$X$3:$Y$30,2,0)),0)</f>
        <v/>
      </c>
      <c r="U29" s="483">
        <f t="shared" si="230"/>
        <v>0</v>
      </c>
      <c r="V29" s="481">
        <f t="shared" ref="V29" si="641">IFERROR(IF($F29="今回請求",V28,IF($F29="済",V28,0)),"")</f>
        <v>0</v>
      </c>
      <c r="W29" s="484">
        <f t="shared" si="232"/>
        <v>0</v>
      </c>
      <c r="X29" s="481">
        <f t="shared" ref="X29" si="642">IFERROR(IF($F29="今回請求",X28,IF($F29="済",X28,0)),"")</f>
        <v>0</v>
      </c>
      <c r="Y29" s="485">
        <f t="shared" si="234"/>
        <v>0</v>
      </c>
      <c r="Z29" s="485">
        <f t="shared" si="235"/>
        <v>0</v>
      </c>
      <c r="AA29" s="486">
        <f t="shared" si="236"/>
        <v>0</v>
      </c>
      <c r="AB29" s="487">
        <f t="shared" si="237"/>
        <v>0</v>
      </c>
      <c r="AC29" s="488"/>
      <c r="AD29" s="481" t="str">
        <f t="shared" ref="AD29" si="643">IFERROR(IF($F29="今回請求",AD28,IF($F29="済",AD28,"")),"")</f>
        <v/>
      </c>
      <c r="AE29" s="484" t="s">
        <v>391</v>
      </c>
      <c r="AF29" s="484">
        <f t="shared" si="239"/>
        <v>0</v>
      </c>
      <c r="AG29" s="481">
        <f t="shared" ref="AG29" si="644">IFERROR(IF($F29="今回請求",AG28,IF($F29="済",AG28,0)),"")</f>
        <v>0</v>
      </c>
      <c r="AH29" s="481">
        <f t="shared" ref="AH29" si="645">IFERROR(IF($F29="今回請求",AH28,IF($F29="済",AH28,0)),"")</f>
        <v>0</v>
      </c>
      <c r="AI29" s="489">
        <f t="shared" si="242"/>
        <v>0</v>
      </c>
      <c r="AJ29" s="486">
        <f t="shared" si="243"/>
        <v>0</v>
      </c>
      <c r="AK29" s="487">
        <f t="shared" si="244"/>
        <v>0</v>
      </c>
      <c r="AL29" s="488"/>
      <c r="AM29" s="481" t="str">
        <f t="shared" ref="AM29" si="646">IFERROR(IF($F29="今回請求",AM28,IF($F29="済",AM28,"")),"")</f>
        <v/>
      </c>
      <c r="AN29" s="490">
        <f>IFERROR(IF(AP29="","",VLOOKUP(M29,'リスト　修正しない事'!$AA$3:$AB$30,2,0)),0)</f>
        <v>0</v>
      </c>
      <c r="AO29" s="490">
        <f t="shared" si="246"/>
        <v>0</v>
      </c>
      <c r="AP29" s="481">
        <f t="shared" ref="AP29" si="647">IFERROR(IF($F29="今回請求",AP28,IF($F29="済",AP28,0)),"")</f>
        <v>0</v>
      </c>
      <c r="AQ29" s="490">
        <f t="shared" si="248"/>
        <v>0</v>
      </c>
      <c r="AR29" s="481">
        <f t="shared" ref="AR29" si="648">IFERROR(IF($F29="今回請求",AR28,IF($F29="済",AR28,0)),"")</f>
        <v>0</v>
      </c>
      <c r="AS29" s="491">
        <f t="shared" si="250"/>
        <v>0</v>
      </c>
      <c r="AT29" s="485">
        <f t="shared" si="251"/>
        <v>0</v>
      </c>
      <c r="AU29" s="486">
        <f t="shared" si="252"/>
        <v>0</v>
      </c>
      <c r="AV29" s="487">
        <f t="shared" si="253"/>
        <v>0</v>
      </c>
      <c r="AW29" s="488"/>
      <c r="AX29" s="481" t="str">
        <f t="shared" ref="AX29" si="649">IFERROR(IF($F29="今回請求",AX28,IF($F29="済",AX28,"")),"")</f>
        <v/>
      </c>
      <c r="AY29" s="492" t="s">
        <v>129</v>
      </c>
      <c r="AZ29" s="493">
        <f t="shared" si="255"/>
        <v>0</v>
      </c>
      <c r="BA29" s="481">
        <f t="shared" ref="BA29" si="650">IFERROR(IF($F29="今回請求",BA28,IF($F29="済",BA28,0)),"")</f>
        <v>0</v>
      </c>
      <c r="BB29" s="481">
        <f t="shared" ref="BB29" si="651">IFERROR(IF($F29="今回請求",BB28,IF($F29="済",BB28,0)),"")</f>
        <v>0</v>
      </c>
      <c r="BC29" s="485">
        <f t="shared" si="258"/>
        <v>0</v>
      </c>
      <c r="BD29" s="486">
        <f t="shared" si="259"/>
        <v>0</v>
      </c>
      <c r="BE29" s="487">
        <f t="shared" si="260"/>
        <v>0</v>
      </c>
      <c r="BF29" s="488"/>
      <c r="BG29" s="481" t="str">
        <f t="shared" ref="BG29" si="652">IFERROR(IF($F29="今回請求",BG28,IF($F29="済",BG28,"")),"")</f>
        <v/>
      </c>
      <c r="BH29" s="492" t="s">
        <v>391</v>
      </c>
      <c r="BI29" s="493">
        <f t="shared" si="262"/>
        <v>0</v>
      </c>
      <c r="BJ29" s="481">
        <f t="shared" ref="BJ29" si="653">IFERROR(IF($F29="今回請求",BJ28,IF($F29="済",BJ28,0)),"")</f>
        <v>0</v>
      </c>
      <c r="BK29" s="481">
        <f t="shared" ref="BK29" si="654">IFERROR(IF($F29="今回請求",BK28,IF($F29="済",BK28,0)),"")</f>
        <v>0</v>
      </c>
      <c r="BL29" s="485">
        <f t="shared" si="265"/>
        <v>0</v>
      </c>
      <c r="BM29" s="486">
        <f t="shared" si="266"/>
        <v>0</v>
      </c>
      <c r="BN29" s="487">
        <f t="shared" si="267"/>
        <v>0</v>
      </c>
      <c r="BO29" s="488"/>
      <c r="BP29" s="481" t="str">
        <f t="shared" ref="BP29" si="655">IFERROR(IF($F29="今回請求",BP28,IF($F29="済",BP28,"")),"")</f>
        <v/>
      </c>
      <c r="BQ29" s="492" t="s">
        <v>391</v>
      </c>
      <c r="BR29" s="493">
        <f t="shared" si="269"/>
        <v>0</v>
      </c>
      <c r="BS29" s="481">
        <f t="shared" ref="BS29" si="656">IFERROR(IF($F29="今回請求",BS28,IF($F29="済",BS28,0)),"")</f>
        <v>0</v>
      </c>
      <c r="BT29" s="481">
        <f t="shared" ref="BT29" si="657">IFERROR(IF($F29="今回請求",BT28,IF($F29="済",BT28,0)),"")</f>
        <v>0</v>
      </c>
      <c r="BU29" s="485">
        <f t="shared" si="272"/>
        <v>0</v>
      </c>
      <c r="BV29" s="486">
        <f t="shared" si="273"/>
        <v>0</v>
      </c>
      <c r="BW29" s="487">
        <f t="shared" si="274"/>
        <v>0</v>
      </c>
      <c r="BX29" s="488"/>
      <c r="BY29" s="481" t="str">
        <f t="shared" ref="BY29" si="658">IFERROR(IF($F29="今回請求",BY28,IF($F29="済",BY28,"")),"")</f>
        <v/>
      </c>
      <c r="BZ29" s="492" t="s">
        <v>391</v>
      </c>
      <c r="CA29" s="493">
        <f t="shared" si="276"/>
        <v>0</v>
      </c>
      <c r="CB29" s="481">
        <f t="shared" ref="CB29" si="659">IFERROR(IF($F29="今回請求",CB28,IF($F29="済",CB28,0)),"")</f>
        <v>0</v>
      </c>
      <c r="CC29" s="481">
        <f t="shared" ref="CC29" si="660">IFERROR(IF($F29="今回請求",CC28,IF($F29="済",CC28,0)),"")</f>
        <v>0</v>
      </c>
      <c r="CD29" s="485">
        <f t="shared" si="279"/>
        <v>0</v>
      </c>
      <c r="CE29" s="486">
        <f t="shared" si="280"/>
        <v>0</v>
      </c>
      <c r="CF29" s="487">
        <f t="shared" si="281"/>
        <v>0</v>
      </c>
      <c r="CG29" s="488"/>
      <c r="CH29" s="494">
        <f t="shared" si="282"/>
        <v>0</v>
      </c>
      <c r="CI29" s="485">
        <f t="shared" si="283"/>
        <v>0</v>
      </c>
      <c r="CJ29" s="485">
        <f t="shared" si="284"/>
        <v>0</v>
      </c>
      <c r="CK29" s="485">
        <f t="shared" si="285"/>
        <v>0</v>
      </c>
      <c r="CL29" s="485">
        <f t="shared" si="286"/>
        <v>0</v>
      </c>
      <c r="CM29" s="495">
        <f t="shared" si="287"/>
        <v>0</v>
      </c>
      <c r="CN29" s="496"/>
      <c r="CO29" s="481" t="str">
        <f t="shared" ref="CO29" si="661">IFERROR(IF($F29="今回請求",CO28,IF($F29="済",CO28,"")),"")</f>
        <v/>
      </c>
      <c r="CP29" s="497">
        <f>IFERROR(IF(CR29="","",VLOOKUP(M29,'リスト　修正しない事'!$AD$7:$AE$29,2,0)),0)</f>
        <v>0</v>
      </c>
      <c r="CQ29" s="498">
        <f t="shared" ref="CQ29" si="662">IFERROR(IF(CR29&gt;0,1,0),"")</f>
        <v>0</v>
      </c>
      <c r="CR29" s="481">
        <f t="shared" ref="CR29" si="663">IFERROR(IF($F29="今回請求",CR28,IF($F29="済",CR28,0)),"")</f>
        <v>0</v>
      </c>
      <c r="CS29" s="499">
        <f t="shared" si="291"/>
        <v>0</v>
      </c>
      <c r="CT29" s="481">
        <f t="shared" ref="CT29" si="664">IFERROR(IF($F29="今回請求",CT28,IF($F29="済",CT28,0)),"")</f>
        <v>0</v>
      </c>
      <c r="CU29" s="491">
        <f t="shared" si="293"/>
        <v>0</v>
      </c>
      <c r="CV29" s="485">
        <f t="shared" si="294"/>
        <v>0</v>
      </c>
      <c r="CW29" s="486">
        <f t="shared" si="295"/>
        <v>0</v>
      </c>
      <c r="CX29" s="487">
        <f t="shared" si="296"/>
        <v>0</v>
      </c>
      <c r="CY29" s="488"/>
      <c r="CZ29" s="481" t="str">
        <f t="shared" ref="CZ29" si="665">IFERROR(IF($F29="今回請求",CZ28,IF($F29="済",CZ28,"")),"")</f>
        <v/>
      </c>
      <c r="DA29" s="500" t="s">
        <v>391</v>
      </c>
      <c r="DB29" s="500">
        <f t="shared" si="298"/>
        <v>0</v>
      </c>
      <c r="DC29" s="481">
        <f t="shared" ref="DC29" si="666">IFERROR(IF($F29="今回請求",DC28,IF($F29="済",DC28,0)),"")</f>
        <v>0</v>
      </c>
      <c r="DD29" s="481">
        <f t="shared" ref="DD29" si="667">IFERROR(IF($F29="今回請求",DD28,IF($F29="済",DD28,0)),"")</f>
        <v>0</v>
      </c>
      <c r="DE29" s="501">
        <f t="shared" si="301"/>
        <v>0</v>
      </c>
      <c r="DF29" s="486">
        <f t="shared" si="302"/>
        <v>0</v>
      </c>
      <c r="DG29" s="487">
        <f t="shared" si="303"/>
        <v>0</v>
      </c>
      <c r="DH29" s="488"/>
      <c r="DI29" s="481" t="str">
        <f t="shared" ref="DI29" si="668">IFERROR(IF($F29="今回請求",DI28,IF($F29="済",DI28,"")),"")</f>
        <v/>
      </c>
      <c r="DJ29" s="492" t="s">
        <v>391</v>
      </c>
      <c r="DK29" s="492">
        <f t="shared" si="305"/>
        <v>0</v>
      </c>
      <c r="DL29" s="481">
        <f t="shared" ref="DL29" si="669">IFERROR(IF($F29="今回請求",DL28,IF($F29="済",DL28,0)),"")</f>
        <v>0</v>
      </c>
      <c r="DM29" s="481">
        <f t="shared" ref="DM29" si="670">IFERROR(IF($F29="今回請求",DM28,IF($F29="済",DM28,0)),"")</f>
        <v>0</v>
      </c>
      <c r="DN29" s="485">
        <f t="shared" si="308"/>
        <v>0</v>
      </c>
      <c r="DO29" s="486">
        <f t="shared" si="309"/>
        <v>0</v>
      </c>
      <c r="DP29" s="487">
        <f t="shared" si="310"/>
        <v>0</v>
      </c>
      <c r="DQ29" s="488"/>
      <c r="DR29" s="481" t="str">
        <f t="shared" ref="DR29" si="671">IFERROR(IF($F29="今回請求",DR28,IF($F29="済",DR28,"")),"")</f>
        <v/>
      </c>
      <c r="DS29" s="502" t="s">
        <v>391</v>
      </c>
      <c r="DT29" s="502">
        <f t="shared" si="312"/>
        <v>0</v>
      </c>
      <c r="DU29" s="481">
        <f t="shared" ref="DU29" si="672">IFERROR(IF($F29="今回請求",DU28,IF($F29="済",DU28,0)),"")</f>
        <v>0</v>
      </c>
      <c r="DV29" s="481">
        <f t="shared" ref="DV29" si="673">IFERROR(IF($F29="今回請求",DV28,IF($F29="済",DV28,0)),"")</f>
        <v>0</v>
      </c>
      <c r="DW29" s="485">
        <f t="shared" si="315"/>
        <v>0</v>
      </c>
      <c r="DX29" s="486">
        <f t="shared" si="316"/>
        <v>0</v>
      </c>
      <c r="DY29" s="487">
        <f t="shared" si="317"/>
        <v>0</v>
      </c>
      <c r="DZ29" s="488"/>
      <c r="EA29" s="481" t="str">
        <f t="shared" ref="EA29" si="674">IFERROR(IF($F29="今回請求",EA28,IF($F29="済",EA28,"")),"")</f>
        <v/>
      </c>
      <c r="EB29" s="492" t="s">
        <v>391</v>
      </c>
      <c r="EC29" s="492">
        <f t="shared" si="319"/>
        <v>0</v>
      </c>
      <c r="ED29" s="481">
        <f t="shared" ref="ED29" si="675">IFERROR(IF($F29="今回請求",ED28,IF($F29="済",ED28,0)),"")</f>
        <v>0</v>
      </c>
      <c r="EE29" s="481">
        <f t="shared" ref="EE29" si="676">IFERROR(IF($F29="今回請求",EE28,IF($F29="済",EE28,0)),"")</f>
        <v>0</v>
      </c>
      <c r="EF29" s="485">
        <f t="shared" si="322"/>
        <v>0</v>
      </c>
      <c r="EG29" s="486">
        <f t="shared" si="323"/>
        <v>0</v>
      </c>
      <c r="EH29" s="487">
        <f t="shared" si="324"/>
        <v>0</v>
      </c>
      <c r="EI29" s="488"/>
      <c r="EJ29" s="494">
        <f t="shared" si="325"/>
        <v>0</v>
      </c>
      <c r="EK29" s="503">
        <f t="shared" si="326"/>
        <v>0</v>
      </c>
      <c r="EL29" s="503">
        <f t="shared" si="327"/>
        <v>0</v>
      </c>
      <c r="EM29" s="485">
        <f t="shared" si="328"/>
        <v>0</v>
      </c>
      <c r="EN29" s="503">
        <f t="shared" si="329"/>
        <v>0</v>
      </c>
      <c r="EO29" s="504">
        <f t="shared" si="330"/>
        <v>0</v>
      </c>
      <c r="EP29" s="496"/>
      <c r="EQ29" s="505">
        <f t="shared" si="331"/>
        <v>0</v>
      </c>
      <c r="ER29" s="504">
        <f t="shared" si="332"/>
        <v>0</v>
      </c>
      <c r="ES29" s="504">
        <f t="shared" si="333"/>
        <v>0</v>
      </c>
      <c r="ET29" s="503">
        <f t="shared" si="334"/>
        <v>0</v>
      </c>
      <c r="EU29" s="485">
        <f t="shared" si="335"/>
        <v>0</v>
      </c>
      <c r="EV29" s="495">
        <f t="shared" si="336"/>
        <v>0</v>
      </c>
      <c r="EW29" s="494">
        <f t="shared" si="337"/>
        <v>0</v>
      </c>
      <c r="EX29" s="485">
        <f t="shared" si="338"/>
        <v>0</v>
      </c>
      <c r="EY29" s="503">
        <f t="shared" si="339"/>
        <v>0</v>
      </c>
      <c r="EZ29" s="503">
        <f t="shared" si="340"/>
        <v>0</v>
      </c>
      <c r="FA29" s="485">
        <f t="shared" si="341"/>
        <v>0</v>
      </c>
      <c r="FB29" s="486">
        <f t="shared" si="342"/>
        <v>0</v>
      </c>
      <c r="FC29" s="488">
        <f t="shared" si="343"/>
        <v>0</v>
      </c>
      <c r="FD29" s="505">
        <f t="shared" si="344"/>
        <v>0</v>
      </c>
      <c r="FE29" s="503">
        <f t="shared" si="345"/>
        <v>0</v>
      </c>
      <c r="FF29" s="503">
        <f t="shared" si="346"/>
        <v>0</v>
      </c>
      <c r="FG29" s="506">
        <f t="shared" si="347"/>
        <v>0</v>
      </c>
      <c r="FH29" s="507">
        <f t="shared" si="193"/>
        <v>0</v>
      </c>
      <c r="FI29" s="508">
        <f t="shared" si="194"/>
        <v>0</v>
      </c>
      <c r="FJ29" s="572"/>
      <c r="FK29" s="509">
        <f t="shared" si="195"/>
        <v>0</v>
      </c>
      <c r="FL29" s="508">
        <f t="shared" si="196"/>
        <v>0</v>
      </c>
      <c r="FM29" s="572"/>
      <c r="FN29" s="511">
        <f t="shared" si="197"/>
        <v>0</v>
      </c>
      <c r="FO29" s="508">
        <f t="shared" si="198"/>
        <v>0</v>
      </c>
      <c r="FP29" s="572"/>
      <c r="FQ29" s="509">
        <f t="shared" si="199"/>
        <v>0</v>
      </c>
      <c r="FR29" s="508">
        <f t="shared" si="200"/>
        <v>0</v>
      </c>
      <c r="FS29" s="572"/>
      <c r="FT29" s="509">
        <f t="shared" si="201"/>
        <v>0</v>
      </c>
      <c r="FU29" s="508">
        <f t="shared" si="202"/>
        <v>0</v>
      </c>
      <c r="FV29" s="572"/>
      <c r="FW29" s="507">
        <f t="shared" si="203"/>
        <v>0</v>
      </c>
      <c r="FX29" s="508">
        <f t="shared" si="204"/>
        <v>0</v>
      </c>
      <c r="FY29" s="572"/>
      <c r="FZ29" s="512">
        <f t="shared" si="205"/>
        <v>0</v>
      </c>
      <c r="GA29" s="501">
        <f t="shared" si="206"/>
        <v>0</v>
      </c>
      <c r="GB29" s="572"/>
      <c r="GC29" s="507">
        <f t="shared" si="207"/>
        <v>0</v>
      </c>
      <c r="GD29" s="508">
        <f t="shared" si="208"/>
        <v>0</v>
      </c>
      <c r="GE29" s="572"/>
      <c r="GF29" s="512">
        <f t="shared" si="209"/>
        <v>0</v>
      </c>
      <c r="GG29" s="508">
        <f t="shared" si="210"/>
        <v>0</v>
      </c>
      <c r="GH29" s="572"/>
      <c r="GI29" s="507">
        <f t="shared" si="211"/>
        <v>0</v>
      </c>
      <c r="GJ29" s="508">
        <f t="shared" si="212"/>
        <v>0</v>
      </c>
      <c r="GK29" s="572"/>
      <c r="GL29" s="512">
        <f t="shared" si="213"/>
        <v>0</v>
      </c>
      <c r="GM29" s="508">
        <f t="shared" si="214"/>
        <v>0</v>
      </c>
      <c r="GN29" s="572"/>
      <c r="GO29" s="509">
        <f t="shared" si="215"/>
        <v>0</v>
      </c>
      <c r="GP29" s="508">
        <f t="shared" si="216"/>
        <v>0</v>
      </c>
      <c r="GQ29" s="572"/>
      <c r="GR29" s="507">
        <f t="shared" si="348"/>
        <v>0</v>
      </c>
      <c r="GS29" s="508">
        <f t="shared" si="349"/>
        <v>0</v>
      </c>
      <c r="GT29" s="513">
        <f t="shared" si="217"/>
        <v>0</v>
      </c>
      <c r="GU29" s="510">
        <f t="shared" si="350"/>
        <v>0</v>
      </c>
      <c r="GV29" s="514" t="str">
        <f t="shared" ref="GV29" si="677">IF($F29="今回請求",GV28,IF($F29="済",GV28,""))</f>
        <v/>
      </c>
      <c r="GW29" s="481">
        <f t="shared" ref="GW29" si="678">IFERROR(IF($F29="今回請求",GW28,IF($F29="済",GW28,0)),"")</f>
        <v>0</v>
      </c>
      <c r="GX29" s="613"/>
      <c r="GY29" s="609">
        <f t="shared" si="218"/>
        <v>0</v>
      </c>
      <c r="GZ29" s="609"/>
      <c r="HA29" s="609"/>
      <c r="HB29" s="599"/>
      <c r="HC29" s="620" t="str">
        <f t="shared" si="78"/>
        <v/>
      </c>
      <c r="HD29" s="621" t="str">
        <f t="shared" si="79"/>
        <v/>
      </c>
      <c r="HE29" s="622" t="str">
        <f t="shared" si="186"/>
        <v>OK</v>
      </c>
    </row>
    <row r="30" spans="1:213" ht="25.5" customHeight="1">
      <c r="A30" s="28" t="str">
        <f t="shared" si="187"/>
        <v>令和６年度</v>
      </c>
      <c r="B30" s="29" t="str">
        <f t="shared" si="188"/>
        <v>2次</v>
      </c>
      <c r="C30" s="567" t="str">
        <f t="shared" si="189"/>
        <v>群馬県</v>
      </c>
      <c r="D30" s="25">
        <f t="shared" si="190"/>
        <v>8</v>
      </c>
      <c r="E30" s="24" t="s">
        <v>137</v>
      </c>
      <c r="F30" s="460">
        <f t="shared" ref="F30" si="679">IF(F31=" ","",F31)</f>
        <v>0</v>
      </c>
      <c r="G30" s="225"/>
      <c r="H30" s="224"/>
      <c r="I30" s="422"/>
      <c r="J30" s="384"/>
      <c r="K30" s="422"/>
      <c r="L30" s="423"/>
      <c r="M30" s="561"/>
      <c r="N30" s="385"/>
      <c r="O30" s="569" t="str">
        <f t="shared" ref="O30" si="680">IF((S30+AM30)&gt;0,ROUNDDOWN((S30+AM30)/(V30+AP30),4)*1000," ")</f>
        <v xml:space="preserve"> </v>
      </c>
      <c r="P30" s="461" t="str">
        <f>IFERROR(IF(M30="","",VLOOKUP(M30,'リスト　修正しない事'!$Q$3:$R$30,2,0)),0)</f>
        <v/>
      </c>
      <c r="Q30" s="66"/>
      <c r="R30" s="450"/>
      <c r="S30" s="286"/>
      <c r="T30" s="462" t="str">
        <f>IFERROR(IF(M30="","",VLOOKUP(M30,'リスト　修正しない事'!$X$3:$Y$30,2,0)),0)</f>
        <v/>
      </c>
      <c r="U30" s="59">
        <f t="shared" si="230"/>
        <v>0</v>
      </c>
      <c r="V30" s="56"/>
      <c r="W30" s="50">
        <f t="shared" si="232"/>
        <v>0</v>
      </c>
      <c r="X30" s="49"/>
      <c r="Y30" s="50">
        <f t="shared" si="234"/>
        <v>0</v>
      </c>
      <c r="Z30" s="50">
        <f t="shared" si="235"/>
        <v>0</v>
      </c>
      <c r="AA30" s="54">
        <f t="shared" si="236"/>
        <v>0</v>
      </c>
      <c r="AB30" s="351">
        <f t="shared" si="237"/>
        <v>0</v>
      </c>
      <c r="AC30" s="55"/>
      <c r="AD30" s="286"/>
      <c r="AE30" s="289" t="s">
        <v>391</v>
      </c>
      <c r="AF30" s="59">
        <f t="shared" si="239"/>
        <v>0</v>
      </c>
      <c r="AG30" s="56"/>
      <c r="AH30" s="52"/>
      <c r="AI30" s="54">
        <f t="shared" si="242"/>
        <v>0</v>
      </c>
      <c r="AJ30" s="54">
        <f t="shared" si="243"/>
        <v>0</v>
      </c>
      <c r="AK30" s="351">
        <f t="shared" si="244"/>
        <v>0</v>
      </c>
      <c r="AL30" s="55"/>
      <c r="AM30" s="288"/>
      <c r="AN30" s="51" t="str">
        <f>IFERROR(IF(AP30="","",VLOOKUP(M30,'リスト　修正しない事'!$AA$3:$AB$30,2,0)),0)</f>
        <v/>
      </c>
      <c r="AO30" s="59">
        <f t="shared" si="246"/>
        <v>0</v>
      </c>
      <c r="AP30" s="56"/>
      <c r="AQ30" s="58">
        <f t="shared" si="248"/>
        <v>0</v>
      </c>
      <c r="AR30" s="52"/>
      <c r="AS30" s="59">
        <f t="shared" si="250"/>
        <v>0</v>
      </c>
      <c r="AT30" s="50">
        <f t="shared" si="251"/>
        <v>0</v>
      </c>
      <c r="AU30" s="54">
        <f t="shared" si="252"/>
        <v>0</v>
      </c>
      <c r="AV30" s="351">
        <f t="shared" si="253"/>
        <v>0</v>
      </c>
      <c r="AW30" s="55"/>
      <c r="AX30" s="286"/>
      <c r="AY30" s="289" t="s">
        <v>129</v>
      </c>
      <c r="AZ30" s="59">
        <f t="shared" si="255"/>
        <v>0</v>
      </c>
      <c r="BA30" s="56"/>
      <c r="BB30" s="52"/>
      <c r="BC30" s="50">
        <f t="shared" si="258"/>
        <v>0</v>
      </c>
      <c r="BD30" s="54">
        <f t="shared" si="259"/>
        <v>0</v>
      </c>
      <c r="BE30" s="351">
        <f t="shared" si="260"/>
        <v>0</v>
      </c>
      <c r="BF30" s="55"/>
      <c r="BG30" s="288"/>
      <c r="BH30" s="289" t="s">
        <v>391</v>
      </c>
      <c r="BI30" s="59">
        <f t="shared" si="262"/>
        <v>0</v>
      </c>
      <c r="BJ30" s="56"/>
      <c r="BK30" s="52"/>
      <c r="BL30" s="50">
        <f t="shared" si="265"/>
        <v>0</v>
      </c>
      <c r="BM30" s="54">
        <f t="shared" si="266"/>
        <v>0</v>
      </c>
      <c r="BN30" s="351">
        <f t="shared" si="267"/>
        <v>0</v>
      </c>
      <c r="BO30" s="55"/>
      <c r="BP30" s="286"/>
      <c r="BQ30" s="289" t="s">
        <v>391</v>
      </c>
      <c r="BR30" s="59">
        <f t="shared" si="269"/>
        <v>0</v>
      </c>
      <c r="BS30" s="56"/>
      <c r="BT30" s="52"/>
      <c r="BU30" s="50">
        <f t="shared" si="272"/>
        <v>0</v>
      </c>
      <c r="BV30" s="54">
        <f t="shared" si="273"/>
        <v>0</v>
      </c>
      <c r="BW30" s="351">
        <f t="shared" si="274"/>
        <v>0</v>
      </c>
      <c r="BX30" s="55"/>
      <c r="BY30" s="288"/>
      <c r="BZ30" s="289" t="s">
        <v>391</v>
      </c>
      <c r="CA30" s="59">
        <f t="shared" si="276"/>
        <v>0</v>
      </c>
      <c r="CB30" s="56"/>
      <c r="CC30" s="52"/>
      <c r="CD30" s="50">
        <f t="shared" si="279"/>
        <v>0</v>
      </c>
      <c r="CE30" s="54">
        <f t="shared" si="280"/>
        <v>0</v>
      </c>
      <c r="CF30" s="351">
        <f t="shared" si="281"/>
        <v>0</v>
      </c>
      <c r="CG30" s="55"/>
      <c r="CH30" s="48">
        <f t="shared" si="282"/>
        <v>0</v>
      </c>
      <c r="CI30" s="50">
        <f t="shared" si="283"/>
        <v>0</v>
      </c>
      <c r="CJ30" s="50">
        <f t="shared" si="284"/>
        <v>0</v>
      </c>
      <c r="CK30" s="50">
        <f t="shared" si="285"/>
        <v>0</v>
      </c>
      <c r="CL30" s="50">
        <f t="shared" si="286"/>
        <v>0</v>
      </c>
      <c r="CM30" s="304">
        <f t="shared" si="287"/>
        <v>0</v>
      </c>
      <c r="CN30" s="61"/>
      <c r="CO30" s="288"/>
      <c r="CP30" s="51" t="str">
        <f>IFERROR(IF(CR30="","",VLOOKUP(M30,'リスト　修正しない事'!$AD$7:$AE$29,2,0)),0)</f>
        <v/>
      </c>
      <c r="CQ30" s="424">
        <f t="shared" ref="CQ30" si="681">IF(CR30&gt;0,1,0)</f>
        <v>0</v>
      </c>
      <c r="CR30" s="56"/>
      <c r="CS30" s="50">
        <f t="shared" si="291"/>
        <v>0</v>
      </c>
      <c r="CT30" s="52"/>
      <c r="CU30" s="59">
        <f t="shared" si="293"/>
        <v>0</v>
      </c>
      <c r="CV30" s="50">
        <f t="shared" si="294"/>
        <v>0</v>
      </c>
      <c r="CW30" s="54">
        <f t="shared" si="295"/>
        <v>0</v>
      </c>
      <c r="CX30" s="351">
        <f t="shared" si="296"/>
        <v>0</v>
      </c>
      <c r="CY30" s="55"/>
      <c r="CZ30" s="288"/>
      <c r="DA30" s="289" t="s">
        <v>391</v>
      </c>
      <c r="DB30" s="424">
        <f t="shared" si="298"/>
        <v>0</v>
      </c>
      <c r="DC30" s="56"/>
      <c r="DD30" s="52"/>
      <c r="DE30" s="50">
        <f t="shared" si="301"/>
        <v>0</v>
      </c>
      <c r="DF30" s="54">
        <f t="shared" si="302"/>
        <v>0</v>
      </c>
      <c r="DG30" s="351">
        <f t="shared" si="303"/>
        <v>0</v>
      </c>
      <c r="DH30" s="55"/>
      <c r="DI30" s="288"/>
      <c r="DJ30" s="289" t="s">
        <v>391</v>
      </c>
      <c r="DK30" s="424">
        <f t="shared" si="305"/>
        <v>0</v>
      </c>
      <c r="DL30" s="56"/>
      <c r="DM30" s="52"/>
      <c r="DN30" s="50">
        <f t="shared" si="308"/>
        <v>0</v>
      </c>
      <c r="DO30" s="54">
        <f t="shared" si="309"/>
        <v>0</v>
      </c>
      <c r="DP30" s="351">
        <f t="shared" si="310"/>
        <v>0</v>
      </c>
      <c r="DQ30" s="55"/>
      <c r="DR30" s="288"/>
      <c r="DS30" s="289" t="s">
        <v>391</v>
      </c>
      <c r="DT30" s="424">
        <f t="shared" si="312"/>
        <v>0</v>
      </c>
      <c r="DU30" s="56"/>
      <c r="DV30" s="52"/>
      <c r="DW30" s="50">
        <f t="shared" si="315"/>
        <v>0</v>
      </c>
      <c r="DX30" s="54">
        <f t="shared" si="316"/>
        <v>0</v>
      </c>
      <c r="DY30" s="351">
        <f t="shared" si="317"/>
        <v>0</v>
      </c>
      <c r="DZ30" s="55"/>
      <c r="EA30" s="288"/>
      <c r="EB30" s="289" t="s">
        <v>391</v>
      </c>
      <c r="EC30" s="424">
        <f t="shared" si="319"/>
        <v>0</v>
      </c>
      <c r="ED30" s="56"/>
      <c r="EE30" s="52"/>
      <c r="EF30" s="50">
        <f t="shared" si="322"/>
        <v>0</v>
      </c>
      <c r="EG30" s="54">
        <f t="shared" si="323"/>
        <v>0</v>
      </c>
      <c r="EH30" s="351">
        <f t="shared" si="324"/>
        <v>0</v>
      </c>
      <c r="EI30" s="55"/>
      <c r="EJ30" s="48">
        <f t="shared" si="325"/>
        <v>0</v>
      </c>
      <c r="EK30" s="51">
        <f t="shared" si="326"/>
        <v>0</v>
      </c>
      <c r="EL30" s="51">
        <f t="shared" si="327"/>
        <v>0</v>
      </c>
      <c r="EM30" s="50">
        <f t="shared" si="328"/>
        <v>0</v>
      </c>
      <c r="EN30" s="51">
        <f t="shared" si="329"/>
        <v>0</v>
      </c>
      <c r="EO30" s="62">
        <f t="shared" si="330"/>
        <v>0</v>
      </c>
      <c r="EP30" s="61"/>
      <c r="EQ30" s="64">
        <f t="shared" si="331"/>
        <v>0</v>
      </c>
      <c r="ER30" s="62">
        <f t="shared" si="332"/>
        <v>0</v>
      </c>
      <c r="ES30" s="62">
        <f t="shared" si="333"/>
        <v>0</v>
      </c>
      <c r="ET30" s="51">
        <f t="shared" si="334"/>
        <v>0</v>
      </c>
      <c r="EU30" s="50">
        <f t="shared" si="335"/>
        <v>0</v>
      </c>
      <c r="EV30" s="304">
        <f t="shared" si="336"/>
        <v>0</v>
      </c>
      <c r="EW30" s="48">
        <f t="shared" si="337"/>
        <v>0</v>
      </c>
      <c r="EX30" s="50">
        <f t="shared" si="338"/>
        <v>0</v>
      </c>
      <c r="EY30" s="51">
        <f t="shared" si="339"/>
        <v>0</v>
      </c>
      <c r="EZ30" s="51">
        <f t="shared" si="340"/>
        <v>0</v>
      </c>
      <c r="FA30" s="50">
        <f t="shared" si="341"/>
        <v>0</v>
      </c>
      <c r="FB30" s="54">
        <f t="shared" si="342"/>
        <v>0</v>
      </c>
      <c r="FC30" s="55">
        <f t="shared" si="343"/>
        <v>0</v>
      </c>
      <c r="FD30" s="64">
        <f t="shared" si="344"/>
        <v>0</v>
      </c>
      <c r="FE30" s="51">
        <f t="shared" si="345"/>
        <v>0</v>
      </c>
      <c r="FF30" s="51">
        <f t="shared" si="346"/>
        <v>0</v>
      </c>
      <c r="FG30" s="63">
        <f t="shared" si="347"/>
        <v>0</v>
      </c>
      <c r="FH30" s="53">
        <f t="shared" si="193"/>
        <v>0</v>
      </c>
      <c r="FI30" s="60">
        <f t="shared" si="194"/>
        <v>0</v>
      </c>
      <c r="FJ30" s="571"/>
      <c r="FK30" s="369">
        <f t="shared" si="195"/>
        <v>0</v>
      </c>
      <c r="FL30" s="60">
        <f t="shared" si="196"/>
        <v>0</v>
      </c>
      <c r="FM30" s="571"/>
      <c r="FN30" s="355">
        <f t="shared" si="197"/>
        <v>0</v>
      </c>
      <c r="FO30" s="60">
        <f t="shared" si="198"/>
        <v>0</v>
      </c>
      <c r="FP30" s="571"/>
      <c r="FQ30" s="369">
        <f t="shared" si="199"/>
        <v>0</v>
      </c>
      <c r="FR30" s="60">
        <f t="shared" si="200"/>
        <v>0</v>
      </c>
      <c r="FS30" s="571"/>
      <c r="FT30" s="369">
        <f t="shared" si="201"/>
        <v>0</v>
      </c>
      <c r="FU30" s="60">
        <f t="shared" si="202"/>
        <v>0</v>
      </c>
      <c r="FV30" s="571"/>
      <c r="FW30" s="53">
        <f t="shared" si="203"/>
        <v>0</v>
      </c>
      <c r="FX30" s="60">
        <f t="shared" si="204"/>
        <v>0</v>
      </c>
      <c r="FY30" s="571"/>
      <c r="FZ30" s="377">
        <f t="shared" si="205"/>
        <v>0</v>
      </c>
      <c r="GA30" s="425">
        <f t="shared" si="206"/>
        <v>0</v>
      </c>
      <c r="GB30" s="571"/>
      <c r="GC30" s="53">
        <f t="shared" si="207"/>
        <v>0</v>
      </c>
      <c r="GD30" s="60">
        <f t="shared" si="208"/>
        <v>0</v>
      </c>
      <c r="GE30" s="571"/>
      <c r="GF30" s="377">
        <f t="shared" si="209"/>
        <v>0</v>
      </c>
      <c r="GG30" s="60">
        <f t="shared" si="210"/>
        <v>0</v>
      </c>
      <c r="GH30" s="571"/>
      <c r="GI30" s="53">
        <f t="shared" si="211"/>
        <v>0</v>
      </c>
      <c r="GJ30" s="60">
        <f t="shared" si="212"/>
        <v>0</v>
      </c>
      <c r="GK30" s="571"/>
      <c r="GL30" s="377">
        <f t="shared" si="213"/>
        <v>0</v>
      </c>
      <c r="GM30" s="60">
        <f t="shared" si="214"/>
        <v>0</v>
      </c>
      <c r="GN30" s="571"/>
      <c r="GO30" s="369">
        <f t="shared" si="215"/>
        <v>0</v>
      </c>
      <c r="GP30" s="60">
        <f t="shared" si="216"/>
        <v>0</v>
      </c>
      <c r="GQ30" s="571"/>
      <c r="GR30" s="53">
        <f t="shared" si="348"/>
        <v>0</v>
      </c>
      <c r="GS30" s="60">
        <f t="shared" si="349"/>
        <v>0</v>
      </c>
      <c r="GT30" s="57">
        <f t="shared" si="217"/>
        <v>0</v>
      </c>
      <c r="GU30" s="65">
        <f t="shared" si="350"/>
        <v>0</v>
      </c>
      <c r="GV30" s="428"/>
      <c r="GW30" s="430"/>
      <c r="GX30" s="608"/>
      <c r="GY30" s="609">
        <f t="shared" si="218"/>
        <v>0</v>
      </c>
      <c r="GZ30" s="609"/>
      <c r="HA30" s="609"/>
      <c r="HB30" s="599"/>
      <c r="HC30" s="623" t="str">
        <f t="shared" si="78"/>
        <v/>
      </c>
      <c r="HD30" s="624" t="str">
        <f t="shared" si="79"/>
        <v xml:space="preserve"> </v>
      </c>
      <c r="HE30" s="625" t="str">
        <f t="shared" si="186"/>
        <v>OK</v>
      </c>
    </row>
    <row r="31" spans="1:213" ht="25.5" customHeight="1">
      <c r="A31" s="564" t="str">
        <f t="shared" si="187"/>
        <v>令和６年度</v>
      </c>
      <c r="B31" s="565" t="str">
        <f t="shared" si="188"/>
        <v>2次</v>
      </c>
      <c r="C31" s="566" t="str">
        <f t="shared" si="189"/>
        <v>群馬県</v>
      </c>
      <c r="D31" s="440">
        <f t="shared" si="190"/>
        <v>8</v>
      </c>
      <c r="E31" s="441" t="s">
        <v>138</v>
      </c>
      <c r="F31" s="448"/>
      <c r="G31" s="470">
        <f t="shared" ref="G31" si="682">+G30</f>
        <v>0</v>
      </c>
      <c r="H31" s="471" t="str">
        <f t="shared" ref="H31" si="683">IF($F31="今回請求",H30,IF($F31="済",H30,""))</f>
        <v/>
      </c>
      <c r="I31" s="472" t="str">
        <f t="shared" ref="I31" si="684">IF($F31="今回請求",I30,IF($F31="済",I30,""))</f>
        <v/>
      </c>
      <c r="J31" s="473" t="str">
        <f t="shared" ref="J31" si="685">IF($F31="今回請求",J30,IF($F31="済",J30,""))</f>
        <v/>
      </c>
      <c r="K31" s="474" t="str">
        <f t="shared" ref="K31" si="686">IF($F31="今回請求",K30,IF($F31="済",K30,""))</f>
        <v/>
      </c>
      <c r="L31" s="475" t="str">
        <f t="shared" ref="L31" si="687">IF($F31="今回請求",L30,IF($F31="済",L30,""))</f>
        <v/>
      </c>
      <c r="M31" s="476" t="str">
        <f t="shared" ref="M31" si="688">IF($F31="今回請求",M30,IF($F31="済",M30,""))</f>
        <v/>
      </c>
      <c r="N31" s="475" t="str">
        <f t="shared" ref="N31" si="689">IF($F31="今回請求",N30,IF($F31="済",N30,""))</f>
        <v/>
      </c>
      <c r="O31" s="477" t="str">
        <f t="shared" ref="O31" si="690">IFERROR(IF((S31+AM31)&gt;0,ROUNDDOWN((S31+AM31)/(V31+AP31),4)*1000," "),"")</f>
        <v/>
      </c>
      <c r="P31" s="478" t="str">
        <f>IFERROR(IF(M31="","",VLOOKUP(M31,'リスト　修正しない事'!$Q$3:$R$30,2,0)),0)</f>
        <v/>
      </c>
      <c r="Q31" s="479" t="str">
        <f t="shared" ref="Q31" si="691">IF($F31="今回請求",Q30,IF($F31="済",Q30,""))</f>
        <v/>
      </c>
      <c r="R31" s="480" t="str">
        <f t="shared" ref="R31" si="692">IF($F31="今回請求",R30,IF($F31="済",R30,""))</f>
        <v/>
      </c>
      <c r="S31" s="481" t="str">
        <f t="shared" ref="S31" si="693">IFERROR(IF($F31="今回請求",S30,IF($F31="済",S30,"")),"")</f>
        <v/>
      </c>
      <c r="T31" s="482" t="str">
        <f>IFERROR(IF(M31="","",VLOOKUP(M31,'リスト　修正しない事'!$X$3:$Y$30,2,0)),0)</f>
        <v/>
      </c>
      <c r="U31" s="483">
        <f t="shared" si="230"/>
        <v>0</v>
      </c>
      <c r="V31" s="481">
        <f t="shared" ref="V31" si="694">IFERROR(IF($F31="今回請求",V30,IF($F31="済",V30,0)),"")</f>
        <v>0</v>
      </c>
      <c r="W31" s="484">
        <f t="shared" si="232"/>
        <v>0</v>
      </c>
      <c r="X31" s="481">
        <f t="shared" ref="X31" si="695">IFERROR(IF($F31="今回請求",X30,IF($F31="済",X30,0)),"")</f>
        <v>0</v>
      </c>
      <c r="Y31" s="485">
        <f t="shared" si="234"/>
        <v>0</v>
      </c>
      <c r="Z31" s="485">
        <f t="shared" si="235"/>
        <v>0</v>
      </c>
      <c r="AA31" s="486">
        <f t="shared" si="236"/>
        <v>0</v>
      </c>
      <c r="AB31" s="487">
        <f t="shared" si="237"/>
        <v>0</v>
      </c>
      <c r="AC31" s="488"/>
      <c r="AD31" s="481" t="str">
        <f t="shared" ref="AD31" si="696">IFERROR(IF($F31="今回請求",AD30,IF($F31="済",AD30,"")),"")</f>
        <v/>
      </c>
      <c r="AE31" s="484" t="s">
        <v>391</v>
      </c>
      <c r="AF31" s="484">
        <f t="shared" si="239"/>
        <v>0</v>
      </c>
      <c r="AG31" s="481">
        <f t="shared" ref="AG31" si="697">IFERROR(IF($F31="今回請求",AG30,IF($F31="済",AG30,0)),"")</f>
        <v>0</v>
      </c>
      <c r="AH31" s="481">
        <f t="shared" ref="AH31" si="698">IFERROR(IF($F31="今回請求",AH30,IF($F31="済",AH30,0)),"")</f>
        <v>0</v>
      </c>
      <c r="AI31" s="489">
        <f t="shared" si="242"/>
        <v>0</v>
      </c>
      <c r="AJ31" s="486">
        <f t="shared" si="243"/>
        <v>0</v>
      </c>
      <c r="AK31" s="487">
        <f t="shared" si="244"/>
        <v>0</v>
      </c>
      <c r="AL31" s="488"/>
      <c r="AM31" s="481" t="str">
        <f t="shared" ref="AM31" si="699">IFERROR(IF($F31="今回請求",AM30,IF($F31="済",AM30,"")),"")</f>
        <v/>
      </c>
      <c r="AN31" s="490">
        <f>IFERROR(IF(AP31="","",VLOOKUP(M31,'リスト　修正しない事'!$AA$3:$AB$30,2,0)),0)</f>
        <v>0</v>
      </c>
      <c r="AO31" s="490">
        <f t="shared" si="246"/>
        <v>0</v>
      </c>
      <c r="AP31" s="481">
        <f t="shared" ref="AP31" si="700">IFERROR(IF($F31="今回請求",AP30,IF($F31="済",AP30,0)),"")</f>
        <v>0</v>
      </c>
      <c r="AQ31" s="490">
        <f t="shared" si="248"/>
        <v>0</v>
      </c>
      <c r="AR31" s="481">
        <f t="shared" ref="AR31" si="701">IFERROR(IF($F31="今回請求",AR30,IF($F31="済",AR30,0)),"")</f>
        <v>0</v>
      </c>
      <c r="AS31" s="491">
        <f t="shared" si="250"/>
        <v>0</v>
      </c>
      <c r="AT31" s="485">
        <f t="shared" si="251"/>
        <v>0</v>
      </c>
      <c r="AU31" s="486">
        <f t="shared" si="252"/>
        <v>0</v>
      </c>
      <c r="AV31" s="487">
        <f t="shared" si="253"/>
        <v>0</v>
      </c>
      <c r="AW31" s="488"/>
      <c r="AX31" s="481" t="str">
        <f t="shared" ref="AX31" si="702">IFERROR(IF($F31="今回請求",AX30,IF($F31="済",AX30,"")),"")</f>
        <v/>
      </c>
      <c r="AY31" s="492" t="s">
        <v>129</v>
      </c>
      <c r="AZ31" s="493">
        <f t="shared" si="255"/>
        <v>0</v>
      </c>
      <c r="BA31" s="481">
        <f t="shared" ref="BA31" si="703">IFERROR(IF($F31="今回請求",BA30,IF($F31="済",BA30,0)),"")</f>
        <v>0</v>
      </c>
      <c r="BB31" s="481">
        <f t="shared" ref="BB31" si="704">IFERROR(IF($F31="今回請求",BB30,IF($F31="済",BB30,0)),"")</f>
        <v>0</v>
      </c>
      <c r="BC31" s="485">
        <f t="shared" si="258"/>
        <v>0</v>
      </c>
      <c r="BD31" s="486">
        <f t="shared" si="259"/>
        <v>0</v>
      </c>
      <c r="BE31" s="487">
        <f t="shared" si="260"/>
        <v>0</v>
      </c>
      <c r="BF31" s="488"/>
      <c r="BG31" s="481" t="str">
        <f t="shared" ref="BG31" si="705">IFERROR(IF($F31="今回請求",BG30,IF($F31="済",BG30,"")),"")</f>
        <v/>
      </c>
      <c r="BH31" s="492" t="s">
        <v>391</v>
      </c>
      <c r="BI31" s="493">
        <f t="shared" si="262"/>
        <v>0</v>
      </c>
      <c r="BJ31" s="481">
        <f t="shared" ref="BJ31" si="706">IFERROR(IF($F31="今回請求",BJ30,IF($F31="済",BJ30,0)),"")</f>
        <v>0</v>
      </c>
      <c r="BK31" s="481">
        <f t="shared" ref="BK31" si="707">IFERROR(IF($F31="今回請求",BK30,IF($F31="済",BK30,0)),"")</f>
        <v>0</v>
      </c>
      <c r="BL31" s="485">
        <f t="shared" si="265"/>
        <v>0</v>
      </c>
      <c r="BM31" s="486">
        <f t="shared" si="266"/>
        <v>0</v>
      </c>
      <c r="BN31" s="487">
        <f t="shared" si="267"/>
        <v>0</v>
      </c>
      <c r="BO31" s="488"/>
      <c r="BP31" s="481" t="str">
        <f t="shared" ref="BP31" si="708">IFERROR(IF($F31="今回請求",BP30,IF($F31="済",BP30,"")),"")</f>
        <v/>
      </c>
      <c r="BQ31" s="492" t="s">
        <v>391</v>
      </c>
      <c r="BR31" s="493">
        <f t="shared" si="269"/>
        <v>0</v>
      </c>
      <c r="BS31" s="481">
        <f t="shared" ref="BS31" si="709">IFERROR(IF($F31="今回請求",BS30,IF($F31="済",BS30,0)),"")</f>
        <v>0</v>
      </c>
      <c r="BT31" s="481">
        <f t="shared" ref="BT31" si="710">IFERROR(IF($F31="今回請求",BT30,IF($F31="済",BT30,0)),"")</f>
        <v>0</v>
      </c>
      <c r="BU31" s="485">
        <f t="shared" si="272"/>
        <v>0</v>
      </c>
      <c r="BV31" s="486">
        <f t="shared" si="273"/>
        <v>0</v>
      </c>
      <c r="BW31" s="487">
        <f t="shared" si="274"/>
        <v>0</v>
      </c>
      <c r="BX31" s="488"/>
      <c r="BY31" s="481" t="str">
        <f t="shared" ref="BY31" si="711">IFERROR(IF($F31="今回請求",BY30,IF($F31="済",BY30,"")),"")</f>
        <v/>
      </c>
      <c r="BZ31" s="492" t="s">
        <v>391</v>
      </c>
      <c r="CA31" s="493">
        <f t="shared" si="276"/>
        <v>0</v>
      </c>
      <c r="CB31" s="481">
        <f t="shared" ref="CB31" si="712">IFERROR(IF($F31="今回請求",CB30,IF($F31="済",CB30,0)),"")</f>
        <v>0</v>
      </c>
      <c r="CC31" s="481">
        <f t="shared" ref="CC31" si="713">IFERROR(IF($F31="今回請求",CC30,IF($F31="済",CC30,0)),"")</f>
        <v>0</v>
      </c>
      <c r="CD31" s="485">
        <f t="shared" si="279"/>
        <v>0</v>
      </c>
      <c r="CE31" s="486">
        <f t="shared" si="280"/>
        <v>0</v>
      </c>
      <c r="CF31" s="487">
        <f t="shared" si="281"/>
        <v>0</v>
      </c>
      <c r="CG31" s="488"/>
      <c r="CH31" s="494">
        <f t="shared" si="282"/>
        <v>0</v>
      </c>
      <c r="CI31" s="485">
        <f t="shared" si="283"/>
        <v>0</v>
      </c>
      <c r="CJ31" s="485">
        <f t="shared" si="284"/>
        <v>0</v>
      </c>
      <c r="CK31" s="485">
        <f t="shared" si="285"/>
        <v>0</v>
      </c>
      <c r="CL31" s="485">
        <f t="shared" si="286"/>
        <v>0</v>
      </c>
      <c r="CM31" s="495">
        <f t="shared" si="287"/>
        <v>0</v>
      </c>
      <c r="CN31" s="496"/>
      <c r="CO31" s="481" t="str">
        <f t="shared" ref="CO31" si="714">IFERROR(IF($F31="今回請求",CO30,IF($F31="済",CO30,"")),"")</f>
        <v/>
      </c>
      <c r="CP31" s="497">
        <f>IFERROR(IF(CR31="","",VLOOKUP(M31,'リスト　修正しない事'!$AD$7:$AE$29,2,0)),0)</f>
        <v>0</v>
      </c>
      <c r="CQ31" s="498">
        <f t="shared" ref="CQ31" si="715">IFERROR(IF(CR31&gt;0,1,0),"")</f>
        <v>0</v>
      </c>
      <c r="CR31" s="481">
        <f t="shared" ref="CR31" si="716">IFERROR(IF($F31="今回請求",CR30,IF($F31="済",CR30,0)),"")</f>
        <v>0</v>
      </c>
      <c r="CS31" s="499">
        <f t="shared" si="291"/>
        <v>0</v>
      </c>
      <c r="CT31" s="481">
        <f t="shared" ref="CT31" si="717">IFERROR(IF($F31="今回請求",CT30,IF($F31="済",CT30,0)),"")</f>
        <v>0</v>
      </c>
      <c r="CU31" s="491">
        <f t="shared" si="293"/>
        <v>0</v>
      </c>
      <c r="CV31" s="485">
        <f t="shared" si="294"/>
        <v>0</v>
      </c>
      <c r="CW31" s="486">
        <f t="shared" si="295"/>
        <v>0</v>
      </c>
      <c r="CX31" s="487">
        <f t="shared" si="296"/>
        <v>0</v>
      </c>
      <c r="CY31" s="488"/>
      <c r="CZ31" s="481" t="str">
        <f t="shared" ref="CZ31" si="718">IFERROR(IF($F31="今回請求",CZ30,IF($F31="済",CZ30,"")),"")</f>
        <v/>
      </c>
      <c r="DA31" s="500" t="s">
        <v>391</v>
      </c>
      <c r="DB31" s="500">
        <f t="shared" si="298"/>
        <v>0</v>
      </c>
      <c r="DC31" s="481">
        <f t="shared" ref="DC31" si="719">IFERROR(IF($F31="今回請求",DC30,IF($F31="済",DC30,0)),"")</f>
        <v>0</v>
      </c>
      <c r="DD31" s="481">
        <f t="shared" ref="DD31" si="720">IFERROR(IF($F31="今回請求",DD30,IF($F31="済",DD30,0)),"")</f>
        <v>0</v>
      </c>
      <c r="DE31" s="501">
        <f t="shared" si="301"/>
        <v>0</v>
      </c>
      <c r="DF31" s="486">
        <f t="shared" si="302"/>
        <v>0</v>
      </c>
      <c r="DG31" s="487">
        <f t="shared" si="303"/>
        <v>0</v>
      </c>
      <c r="DH31" s="488"/>
      <c r="DI31" s="481" t="str">
        <f t="shared" ref="DI31" si="721">IFERROR(IF($F31="今回請求",DI30,IF($F31="済",DI30,"")),"")</f>
        <v/>
      </c>
      <c r="DJ31" s="492" t="s">
        <v>391</v>
      </c>
      <c r="DK31" s="492">
        <f t="shared" si="305"/>
        <v>0</v>
      </c>
      <c r="DL31" s="481">
        <f t="shared" ref="DL31" si="722">IFERROR(IF($F31="今回請求",DL30,IF($F31="済",DL30,0)),"")</f>
        <v>0</v>
      </c>
      <c r="DM31" s="481">
        <f t="shared" ref="DM31" si="723">IFERROR(IF($F31="今回請求",DM30,IF($F31="済",DM30,0)),"")</f>
        <v>0</v>
      </c>
      <c r="DN31" s="485">
        <f t="shared" si="308"/>
        <v>0</v>
      </c>
      <c r="DO31" s="486">
        <f t="shared" si="309"/>
        <v>0</v>
      </c>
      <c r="DP31" s="487">
        <f t="shared" si="310"/>
        <v>0</v>
      </c>
      <c r="DQ31" s="488"/>
      <c r="DR31" s="481" t="str">
        <f t="shared" ref="DR31" si="724">IFERROR(IF($F31="今回請求",DR30,IF($F31="済",DR30,"")),"")</f>
        <v/>
      </c>
      <c r="DS31" s="502" t="s">
        <v>391</v>
      </c>
      <c r="DT31" s="502">
        <f t="shared" si="312"/>
        <v>0</v>
      </c>
      <c r="DU31" s="481">
        <f t="shared" ref="DU31" si="725">IFERROR(IF($F31="今回請求",DU30,IF($F31="済",DU30,0)),"")</f>
        <v>0</v>
      </c>
      <c r="DV31" s="481">
        <f t="shared" ref="DV31" si="726">IFERROR(IF($F31="今回請求",DV30,IF($F31="済",DV30,0)),"")</f>
        <v>0</v>
      </c>
      <c r="DW31" s="485">
        <f t="shared" si="315"/>
        <v>0</v>
      </c>
      <c r="DX31" s="486">
        <f t="shared" si="316"/>
        <v>0</v>
      </c>
      <c r="DY31" s="487">
        <f t="shared" si="317"/>
        <v>0</v>
      </c>
      <c r="DZ31" s="488"/>
      <c r="EA31" s="481" t="str">
        <f t="shared" ref="EA31" si="727">IFERROR(IF($F31="今回請求",EA30,IF($F31="済",EA30,"")),"")</f>
        <v/>
      </c>
      <c r="EB31" s="492" t="s">
        <v>391</v>
      </c>
      <c r="EC31" s="492">
        <f t="shared" si="319"/>
        <v>0</v>
      </c>
      <c r="ED31" s="481">
        <f t="shared" ref="ED31" si="728">IFERROR(IF($F31="今回請求",ED30,IF($F31="済",ED30,0)),"")</f>
        <v>0</v>
      </c>
      <c r="EE31" s="481">
        <f t="shared" ref="EE31" si="729">IFERROR(IF($F31="今回請求",EE30,IF($F31="済",EE30,0)),"")</f>
        <v>0</v>
      </c>
      <c r="EF31" s="485">
        <f t="shared" si="322"/>
        <v>0</v>
      </c>
      <c r="EG31" s="486">
        <f t="shared" si="323"/>
        <v>0</v>
      </c>
      <c r="EH31" s="487">
        <f t="shared" si="324"/>
        <v>0</v>
      </c>
      <c r="EI31" s="488"/>
      <c r="EJ31" s="494">
        <f t="shared" si="325"/>
        <v>0</v>
      </c>
      <c r="EK31" s="503">
        <f t="shared" si="326"/>
        <v>0</v>
      </c>
      <c r="EL31" s="503">
        <f t="shared" si="327"/>
        <v>0</v>
      </c>
      <c r="EM31" s="485">
        <f t="shared" si="328"/>
        <v>0</v>
      </c>
      <c r="EN31" s="503">
        <f t="shared" si="329"/>
        <v>0</v>
      </c>
      <c r="EO31" s="504">
        <f t="shared" si="330"/>
        <v>0</v>
      </c>
      <c r="EP31" s="496"/>
      <c r="EQ31" s="505">
        <f t="shared" si="331"/>
        <v>0</v>
      </c>
      <c r="ER31" s="504">
        <f t="shared" si="332"/>
        <v>0</v>
      </c>
      <c r="ES31" s="504">
        <f t="shared" si="333"/>
        <v>0</v>
      </c>
      <c r="ET31" s="503">
        <f t="shared" si="334"/>
        <v>0</v>
      </c>
      <c r="EU31" s="485">
        <f t="shared" si="335"/>
        <v>0</v>
      </c>
      <c r="EV31" s="495">
        <f t="shared" si="336"/>
        <v>0</v>
      </c>
      <c r="EW31" s="494">
        <f t="shared" si="337"/>
        <v>0</v>
      </c>
      <c r="EX31" s="485">
        <f t="shared" si="338"/>
        <v>0</v>
      </c>
      <c r="EY31" s="503">
        <f t="shared" si="339"/>
        <v>0</v>
      </c>
      <c r="EZ31" s="503">
        <f t="shared" si="340"/>
        <v>0</v>
      </c>
      <c r="FA31" s="485">
        <f t="shared" si="341"/>
        <v>0</v>
      </c>
      <c r="FB31" s="486">
        <f t="shared" si="342"/>
        <v>0</v>
      </c>
      <c r="FC31" s="488">
        <f t="shared" si="343"/>
        <v>0</v>
      </c>
      <c r="FD31" s="505">
        <f t="shared" si="344"/>
        <v>0</v>
      </c>
      <c r="FE31" s="503">
        <f t="shared" si="345"/>
        <v>0</v>
      </c>
      <c r="FF31" s="503">
        <f t="shared" si="346"/>
        <v>0</v>
      </c>
      <c r="FG31" s="506">
        <f t="shared" si="347"/>
        <v>0</v>
      </c>
      <c r="FH31" s="507">
        <f t="shared" si="193"/>
        <v>0</v>
      </c>
      <c r="FI31" s="508">
        <f t="shared" si="194"/>
        <v>0</v>
      </c>
      <c r="FJ31" s="572"/>
      <c r="FK31" s="509">
        <f t="shared" si="195"/>
        <v>0</v>
      </c>
      <c r="FL31" s="508">
        <f t="shared" si="196"/>
        <v>0</v>
      </c>
      <c r="FM31" s="572"/>
      <c r="FN31" s="511">
        <f t="shared" si="197"/>
        <v>0</v>
      </c>
      <c r="FO31" s="508">
        <f t="shared" si="198"/>
        <v>0</v>
      </c>
      <c r="FP31" s="572"/>
      <c r="FQ31" s="509">
        <f t="shared" si="199"/>
        <v>0</v>
      </c>
      <c r="FR31" s="508">
        <f t="shared" si="200"/>
        <v>0</v>
      </c>
      <c r="FS31" s="572"/>
      <c r="FT31" s="509">
        <f t="shared" si="201"/>
        <v>0</v>
      </c>
      <c r="FU31" s="508">
        <f t="shared" si="202"/>
        <v>0</v>
      </c>
      <c r="FV31" s="572"/>
      <c r="FW31" s="507">
        <f t="shared" si="203"/>
        <v>0</v>
      </c>
      <c r="FX31" s="508">
        <f t="shared" si="204"/>
        <v>0</v>
      </c>
      <c r="FY31" s="572"/>
      <c r="FZ31" s="512">
        <f t="shared" si="205"/>
        <v>0</v>
      </c>
      <c r="GA31" s="501">
        <f t="shared" si="206"/>
        <v>0</v>
      </c>
      <c r="GB31" s="572"/>
      <c r="GC31" s="507">
        <f t="shared" si="207"/>
        <v>0</v>
      </c>
      <c r="GD31" s="508">
        <f t="shared" si="208"/>
        <v>0</v>
      </c>
      <c r="GE31" s="572"/>
      <c r="GF31" s="512">
        <f t="shared" si="209"/>
        <v>0</v>
      </c>
      <c r="GG31" s="508">
        <f t="shared" si="210"/>
        <v>0</v>
      </c>
      <c r="GH31" s="572"/>
      <c r="GI31" s="507">
        <f t="shared" si="211"/>
        <v>0</v>
      </c>
      <c r="GJ31" s="508">
        <f t="shared" si="212"/>
        <v>0</v>
      </c>
      <c r="GK31" s="572"/>
      <c r="GL31" s="512">
        <f t="shared" si="213"/>
        <v>0</v>
      </c>
      <c r="GM31" s="508">
        <f t="shared" si="214"/>
        <v>0</v>
      </c>
      <c r="GN31" s="572"/>
      <c r="GO31" s="509">
        <f t="shared" si="215"/>
        <v>0</v>
      </c>
      <c r="GP31" s="508">
        <f t="shared" si="216"/>
        <v>0</v>
      </c>
      <c r="GQ31" s="572"/>
      <c r="GR31" s="507">
        <f t="shared" si="348"/>
        <v>0</v>
      </c>
      <c r="GS31" s="508">
        <f t="shared" si="349"/>
        <v>0</v>
      </c>
      <c r="GT31" s="513">
        <f t="shared" si="217"/>
        <v>0</v>
      </c>
      <c r="GU31" s="510">
        <f t="shared" si="350"/>
        <v>0</v>
      </c>
      <c r="GV31" s="514" t="str">
        <f t="shared" ref="GV31" si="730">IF($F31="今回請求",GV30,IF($F31="済",GV30,""))</f>
        <v/>
      </c>
      <c r="GW31" s="481">
        <f t="shared" ref="GW31" si="731">IFERROR(IF($F31="今回請求",GW30,IF($F31="済",GW30,0)),"")</f>
        <v>0</v>
      </c>
      <c r="GX31" s="613"/>
      <c r="GY31" s="609">
        <f t="shared" si="218"/>
        <v>0</v>
      </c>
      <c r="GZ31" s="609"/>
      <c r="HA31" s="609"/>
      <c r="HB31" s="599"/>
      <c r="HC31" s="614" t="str">
        <f t="shared" si="78"/>
        <v/>
      </c>
      <c r="HD31" s="615" t="str">
        <f t="shared" si="79"/>
        <v/>
      </c>
      <c r="HE31" s="616" t="str">
        <f t="shared" si="186"/>
        <v>OK</v>
      </c>
    </row>
    <row r="32" spans="1:213" ht="25.5" customHeight="1">
      <c r="A32" s="28" t="str">
        <f t="shared" si="187"/>
        <v>令和６年度</v>
      </c>
      <c r="B32" s="29" t="str">
        <f t="shared" si="188"/>
        <v>2次</v>
      </c>
      <c r="C32" s="567" t="str">
        <f t="shared" si="189"/>
        <v>群馬県</v>
      </c>
      <c r="D32" s="25">
        <f t="shared" si="190"/>
        <v>9</v>
      </c>
      <c r="E32" s="24" t="s">
        <v>137</v>
      </c>
      <c r="F32" s="460">
        <f t="shared" ref="F32:F54" si="732">IF(F33=" ","",F33)</f>
        <v>0</v>
      </c>
      <c r="G32" s="225"/>
      <c r="H32" s="224"/>
      <c r="I32" s="422"/>
      <c r="J32" s="384"/>
      <c r="K32" s="422"/>
      <c r="L32" s="423"/>
      <c r="M32" s="561"/>
      <c r="N32" s="385"/>
      <c r="O32" s="569" t="str">
        <f t="shared" ref="O32" si="733">IF((S32+AM32)&gt;0,ROUNDDOWN((S32+AM32)/(V32+AP32),4)*1000," ")</f>
        <v xml:space="preserve"> </v>
      </c>
      <c r="P32" s="461" t="str">
        <f>IFERROR(IF(M32="","",VLOOKUP(M32,'リスト　修正しない事'!$Q$3:$R$30,2,0)),0)</f>
        <v/>
      </c>
      <c r="Q32" s="66"/>
      <c r="R32" s="450"/>
      <c r="S32" s="286"/>
      <c r="T32" s="462" t="str">
        <f>IFERROR(IF(M32="","",VLOOKUP(M32,'リスト　修正しない事'!$X$3:$Y$30,2,0)),0)</f>
        <v/>
      </c>
      <c r="U32" s="59">
        <f t="shared" si="230"/>
        <v>0</v>
      </c>
      <c r="V32" s="56"/>
      <c r="W32" s="50">
        <f t="shared" si="232"/>
        <v>0</v>
      </c>
      <c r="X32" s="49"/>
      <c r="Y32" s="50">
        <f t="shared" si="234"/>
        <v>0</v>
      </c>
      <c r="Z32" s="50">
        <f t="shared" si="235"/>
        <v>0</v>
      </c>
      <c r="AA32" s="54">
        <f t="shared" si="236"/>
        <v>0</v>
      </c>
      <c r="AB32" s="351">
        <f t="shared" si="237"/>
        <v>0</v>
      </c>
      <c r="AC32" s="55"/>
      <c r="AD32" s="286"/>
      <c r="AE32" s="289" t="s">
        <v>391</v>
      </c>
      <c r="AF32" s="59">
        <f t="shared" si="239"/>
        <v>0</v>
      </c>
      <c r="AG32" s="56"/>
      <c r="AH32" s="52"/>
      <c r="AI32" s="54">
        <f t="shared" si="242"/>
        <v>0</v>
      </c>
      <c r="AJ32" s="54">
        <f t="shared" si="243"/>
        <v>0</v>
      </c>
      <c r="AK32" s="351">
        <f t="shared" si="244"/>
        <v>0</v>
      </c>
      <c r="AL32" s="55"/>
      <c r="AM32" s="288"/>
      <c r="AN32" s="51" t="str">
        <f>IFERROR(IF(AP32="","",VLOOKUP(M32,'リスト　修正しない事'!$AA$3:$AB$30,2,0)),0)</f>
        <v/>
      </c>
      <c r="AO32" s="59">
        <f t="shared" si="246"/>
        <v>0</v>
      </c>
      <c r="AP32" s="56"/>
      <c r="AQ32" s="58">
        <f t="shared" si="248"/>
        <v>0</v>
      </c>
      <c r="AR32" s="52"/>
      <c r="AS32" s="59">
        <f t="shared" si="250"/>
        <v>0</v>
      </c>
      <c r="AT32" s="50">
        <f t="shared" si="251"/>
        <v>0</v>
      </c>
      <c r="AU32" s="54">
        <f t="shared" si="252"/>
        <v>0</v>
      </c>
      <c r="AV32" s="351">
        <f t="shared" si="253"/>
        <v>0</v>
      </c>
      <c r="AW32" s="55"/>
      <c r="AX32" s="286"/>
      <c r="AY32" s="289" t="s">
        <v>129</v>
      </c>
      <c r="AZ32" s="59">
        <f t="shared" si="255"/>
        <v>0</v>
      </c>
      <c r="BA32" s="56"/>
      <c r="BB32" s="52"/>
      <c r="BC32" s="50">
        <f t="shared" si="258"/>
        <v>0</v>
      </c>
      <c r="BD32" s="54">
        <f t="shared" si="259"/>
        <v>0</v>
      </c>
      <c r="BE32" s="351">
        <f t="shared" si="260"/>
        <v>0</v>
      </c>
      <c r="BF32" s="55"/>
      <c r="BG32" s="288"/>
      <c r="BH32" s="289" t="s">
        <v>391</v>
      </c>
      <c r="BI32" s="59">
        <f t="shared" si="262"/>
        <v>0</v>
      </c>
      <c r="BJ32" s="56"/>
      <c r="BK32" s="52"/>
      <c r="BL32" s="50">
        <f t="shared" si="265"/>
        <v>0</v>
      </c>
      <c r="BM32" s="54">
        <f t="shared" si="266"/>
        <v>0</v>
      </c>
      <c r="BN32" s="351">
        <f t="shared" si="267"/>
        <v>0</v>
      </c>
      <c r="BO32" s="55"/>
      <c r="BP32" s="286"/>
      <c r="BQ32" s="289" t="s">
        <v>391</v>
      </c>
      <c r="BR32" s="59">
        <f t="shared" si="269"/>
        <v>0</v>
      </c>
      <c r="BS32" s="56"/>
      <c r="BT32" s="52"/>
      <c r="BU32" s="50">
        <f t="shared" si="272"/>
        <v>0</v>
      </c>
      <c r="BV32" s="54">
        <f t="shared" si="273"/>
        <v>0</v>
      </c>
      <c r="BW32" s="351">
        <f t="shared" si="274"/>
        <v>0</v>
      </c>
      <c r="BX32" s="55"/>
      <c r="BY32" s="288"/>
      <c r="BZ32" s="289" t="s">
        <v>391</v>
      </c>
      <c r="CA32" s="59">
        <f t="shared" si="276"/>
        <v>0</v>
      </c>
      <c r="CB32" s="56"/>
      <c r="CC32" s="52"/>
      <c r="CD32" s="50">
        <f t="shared" si="279"/>
        <v>0</v>
      </c>
      <c r="CE32" s="54">
        <f t="shared" si="280"/>
        <v>0</v>
      </c>
      <c r="CF32" s="351">
        <f t="shared" si="281"/>
        <v>0</v>
      </c>
      <c r="CG32" s="55"/>
      <c r="CH32" s="48">
        <f t="shared" si="282"/>
        <v>0</v>
      </c>
      <c r="CI32" s="50">
        <f t="shared" si="283"/>
        <v>0</v>
      </c>
      <c r="CJ32" s="50">
        <f t="shared" si="284"/>
        <v>0</v>
      </c>
      <c r="CK32" s="50">
        <f t="shared" si="285"/>
        <v>0</v>
      </c>
      <c r="CL32" s="50">
        <f t="shared" si="286"/>
        <v>0</v>
      </c>
      <c r="CM32" s="304">
        <f t="shared" si="287"/>
        <v>0</v>
      </c>
      <c r="CN32" s="61"/>
      <c r="CO32" s="288"/>
      <c r="CP32" s="51" t="str">
        <f>IFERROR(IF(CR32="","",VLOOKUP(M32,'リスト　修正しない事'!$AD$7:$AE$29,2,0)),0)</f>
        <v/>
      </c>
      <c r="CQ32" s="424">
        <f t="shared" ref="CQ32" si="734">IF(CR32&gt;0,1,0)</f>
        <v>0</v>
      </c>
      <c r="CR32" s="56"/>
      <c r="CS32" s="50">
        <f t="shared" si="291"/>
        <v>0</v>
      </c>
      <c r="CT32" s="52"/>
      <c r="CU32" s="59">
        <f t="shared" si="293"/>
        <v>0</v>
      </c>
      <c r="CV32" s="50">
        <f t="shared" si="294"/>
        <v>0</v>
      </c>
      <c r="CW32" s="54">
        <f t="shared" si="295"/>
        <v>0</v>
      </c>
      <c r="CX32" s="351">
        <f t="shared" si="296"/>
        <v>0</v>
      </c>
      <c r="CY32" s="55"/>
      <c r="CZ32" s="288"/>
      <c r="DA32" s="289" t="s">
        <v>391</v>
      </c>
      <c r="DB32" s="424">
        <f t="shared" si="298"/>
        <v>0</v>
      </c>
      <c r="DC32" s="56"/>
      <c r="DD32" s="52"/>
      <c r="DE32" s="50">
        <f t="shared" si="301"/>
        <v>0</v>
      </c>
      <c r="DF32" s="54">
        <f t="shared" si="302"/>
        <v>0</v>
      </c>
      <c r="DG32" s="351">
        <f t="shared" si="303"/>
        <v>0</v>
      </c>
      <c r="DH32" s="55"/>
      <c r="DI32" s="288"/>
      <c r="DJ32" s="289" t="s">
        <v>391</v>
      </c>
      <c r="DK32" s="424">
        <f t="shared" si="305"/>
        <v>0</v>
      </c>
      <c r="DL32" s="56"/>
      <c r="DM32" s="52"/>
      <c r="DN32" s="50">
        <f t="shared" si="308"/>
        <v>0</v>
      </c>
      <c r="DO32" s="54">
        <f t="shared" si="309"/>
        <v>0</v>
      </c>
      <c r="DP32" s="351">
        <f t="shared" si="310"/>
        <v>0</v>
      </c>
      <c r="DQ32" s="55"/>
      <c r="DR32" s="288"/>
      <c r="DS32" s="289" t="s">
        <v>391</v>
      </c>
      <c r="DT32" s="424">
        <f t="shared" si="312"/>
        <v>0</v>
      </c>
      <c r="DU32" s="56"/>
      <c r="DV32" s="52"/>
      <c r="DW32" s="50">
        <f t="shared" si="315"/>
        <v>0</v>
      </c>
      <c r="DX32" s="54">
        <f t="shared" si="316"/>
        <v>0</v>
      </c>
      <c r="DY32" s="351">
        <f t="shared" si="317"/>
        <v>0</v>
      </c>
      <c r="DZ32" s="55"/>
      <c r="EA32" s="288"/>
      <c r="EB32" s="289" t="s">
        <v>391</v>
      </c>
      <c r="EC32" s="424">
        <f t="shared" si="319"/>
        <v>0</v>
      </c>
      <c r="ED32" s="56"/>
      <c r="EE32" s="52"/>
      <c r="EF32" s="50">
        <f t="shared" si="322"/>
        <v>0</v>
      </c>
      <c r="EG32" s="54">
        <f t="shared" si="323"/>
        <v>0</v>
      </c>
      <c r="EH32" s="351">
        <f t="shared" si="324"/>
        <v>0</v>
      </c>
      <c r="EI32" s="55"/>
      <c r="EJ32" s="48">
        <f t="shared" si="325"/>
        <v>0</v>
      </c>
      <c r="EK32" s="51">
        <f t="shared" si="326"/>
        <v>0</v>
      </c>
      <c r="EL32" s="51">
        <f t="shared" si="327"/>
        <v>0</v>
      </c>
      <c r="EM32" s="50">
        <f t="shared" si="328"/>
        <v>0</v>
      </c>
      <c r="EN32" s="51">
        <f t="shared" si="329"/>
        <v>0</v>
      </c>
      <c r="EO32" s="62">
        <f t="shared" si="330"/>
        <v>0</v>
      </c>
      <c r="EP32" s="61"/>
      <c r="EQ32" s="64">
        <f t="shared" si="331"/>
        <v>0</v>
      </c>
      <c r="ER32" s="62">
        <f t="shared" si="332"/>
        <v>0</v>
      </c>
      <c r="ES32" s="62">
        <f t="shared" si="333"/>
        <v>0</v>
      </c>
      <c r="ET32" s="51">
        <f t="shared" si="334"/>
        <v>0</v>
      </c>
      <c r="EU32" s="50">
        <f t="shared" si="335"/>
        <v>0</v>
      </c>
      <c r="EV32" s="304">
        <f t="shared" si="336"/>
        <v>0</v>
      </c>
      <c r="EW32" s="48">
        <f t="shared" si="337"/>
        <v>0</v>
      </c>
      <c r="EX32" s="50">
        <f t="shared" si="338"/>
        <v>0</v>
      </c>
      <c r="EY32" s="51">
        <f t="shared" si="339"/>
        <v>0</v>
      </c>
      <c r="EZ32" s="51">
        <f t="shared" si="340"/>
        <v>0</v>
      </c>
      <c r="FA32" s="50">
        <f t="shared" si="341"/>
        <v>0</v>
      </c>
      <c r="FB32" s="54">
        <f t="shared" si="342"/>
        <v>0</v>
      </c>
      <c r="FC32" s="55">
        <f t="shared" si="343"/>
        <v>0</v>
      </c>
      <c r="FD32" s="64">
        <f t="shared" si="344"/>
        <v>0</v>
      </c>
      <c r="FE32" s="51">
        <f t="shared" si="345"/>
        <v>0</v>
      </c>
      <c r="FF32" s="51">
        <f t="shared" si="346"/>
        <v>0</v>
      </c>
      <c r="FG32" s="63">
        <f t="shared" si="347"/>
        <v>0</v>
      </c>
      <c r="FH32" s="53">
        <f t="shared" si="193"/>
        <v>0</v>
      </c>
      <c r="FI32" s="60">
        <f t="shared" si="194"/>
        <v>0</v>
      </c>
      <c r="FJ32" s="571"/>
      <c r="FK32" s="369">
        <f t="shared" si="195"/>
        <v>0</v>
      </c>
      <c r="FL32" s="60">
        <f t="shared" si="196"/>
        <v>0</v>
      </c>
      <c r="FM32" s="571"/>
      <c r="FN32" s="355">
        <f t="shared" si="197"/>
        <v>0</v>
      </c>
      <c r="FO32" s="60">
        <f t="shared" si="198"/>
        <v>0</v>
      </c>
      <c r="FP32" s="571"/>
      <c r="FQ32" s="369">
        <f t="shared" si="199"/>
        <v>0</v>
      </c>
      <c r="FR32" s="60">
        <f t="shared" si="200"/>
        <v>0</v>
      </c>
      <c r="FS32" s="571"/>
      <c r="FT32" s="369">
        <f t="shared" si="201"/>
        <v>0</v>
      </c>
      <c r="FU32" s="60">
        <f t="shared" si="202"/>
        <v>0</v>
      </c>
      <c r="FV32" s="571"/>
      <c r="FW32" s="53">
        <f t="shared" si="203"/>
        <v>0</v>
      </c>
      <c r="FX32" s="60">
        <f t="shared" si="204"/>
        <v>0</v>
      </c>
      <c r="FY32" s="571"/>
      <c r="FZ32" s="377">
        <f t="shared" si="205"/>
        <v>0</v>
      </c>
      <c r="GA32" s="425">
        <f t="shared" si="206"/>
        <v>0</v>
      </c>
      <c r="GB32" s="571"/>
      <c r="GC32" s="53">
        <f t="shared" si="207"/>
        <v>0</v>
      </c>
      <c r="GD32" s="60">
        <f t="shared" si="208"/>
        <v>0</v>
      </c>
      <c r="GE32" s="571"/>
      <c r="GF32" s="377">
        <f t="shared" si="209"/>
        <v>0</v>
      </c>
      <c r="GG32" s="60">
        <f t="shared" si="210"/>
        <v>0</v>
      </c>
      <c r="GH32" s="571"/>
      <c r="GI32" s="53">
        <f t="shared" si="211"/>
        <v>0</v>
      </c>
      <c r="GJ32" s="60">
        <f t="shared" si="212"/>
        <v>0</v>
      </c>
      <c r="GK32" s="571"/>
      <c r="GL32" s="377">
        <f t="shared" si="213"/>
        <v>0</v>
      </c>
      <c r="GM32" s="60">
        <f t="shared" si="214"/>
        <v>0</v>
      </c>
      <c r="GN32" s="571"/>
      <c r="GO32" s="369">
        <f t="shared" si="215"/>
        <v>0</v>
      </c>
      <c r="GP32" s="60">
        <f t="shared" si="216"/>
        <v>0</v>
      </c>
      <c r="GQ32" s="571"/>
      <c r="GR32" s="53">
        <f t="shared" si="348"/>
        <v>0</v>
      </c>
      <c r="GS32" s="60">
        <f t="shared" si="349"/>
        <v>0</v>
      </c>
      <c r="GT32" s="57">
        <f t="shared" si="217"/>
        <v>0</v>
      </c>
      <c r="GU32" s="65">
        <f t="shared" si="350"/>
        <v>0</v>
      </c>
      <c r="GV32" s="428"/>
      <c r="GW32" s="430"/>
      <c r="GX32" s="608"/>
      <c r="GY32" s="609">
        <f t="shared" si="218"/>
        <v>0</v>
      </c>
      <c r="GZ32" s="609"/>
      <c r="HA32" s="609"/>
      <c r="HB32" s="599"/>
      <c r="HC32" s="617" t="str">
        <f t="shared" si="78"/>
        <v/>
      </c>
      <c r="HD32" s="618" t="str">
        <f t="shared" si="79"/>
        <v xml:space="preserve"> </v>
      </c>
      <c r="HE32" s="619" t="str">
        <f t="shared" si="186"/>
        <v>OK</v>
      </c>
    </row>
    <row r="33" spans="1:213" ht="25.5" customHeight="1">
      <c r="A33" s="564" t="str">
        <f t="shared" si="187"/>
        <v>令和６年度</v>
      </c>
      <c r="B33" s="565" t="str">
        <f t="shared" si="188"/>
        <v>2次</v>
      </c>
      <c r="C33" s="566" t="str">
        <f t="shared" si="189"/>
        <v>群馬県</v>
      </c>
      <c r="D33" s="440">
        <f t="shared" si="190"/>
        <v>9</v>
      </c>
      <c r="E33" s="441" t="s">
        <v>138</v>
      </c>
      <c r="F33" s="448"/>
      <c r="G33" s="470">
        <f t="shared" ref="G33" si="735">+G32</f>
        <v>0</v>
      </c>
      <c r="H33" s="471" t="str">
        <f t="shared" ref="H33" si="736">IF($F33="今回請求",H32,IF($F33="済",H32,""))</f>
        <v/>
      </c>
      <c r="I33" s="472" t="str">
        <f t="shared" ref="I33" si="737">IF($F33="今回請求",I32,IF($F33="済",I32,""))</f>
        <v/>
      </c>
      <c r="J33" s="473" t="str">
        <f t="shared" ref="J33" si="738">IF($F33="今回請求",J32,IF($F33="済",J32,""))</f>
        <v/>
      </c>
      <c r="K33" s="474" t="str">
        <f t="shared" ref="K33" si="739">IF($F33="今回請求",K32,IF($F33="済",K32,""))</f>
        <v/>
      </c>
      <c r="L33" s="475" t="str">
        <f t="shared" ref="L33" si="740">IF($F33="今回請求",L32,IF($F33="済",L32,""))</f>
        <v/>
      </c>
      <c r="M33" s="476" t="str">
        <f t="shared" ref="M33" si="741">IF($F33="今回請求",M32,IF($F33="済",M32,""))</f>
        <v/>
      </c>
      <c r="N33" s="475" t="str">
        <f t="shared" ref="N33" si="742">IF($F33="今回請求",N32,IF($F33="済",N32,""))</f>
        <v/>
      </c>
      <c r="O33" s="477" t="str">
        <f t="shared" ref="O33" si="743">IFERROR(IF((S33+AM33)&gt;0,ROUNDDOWN((S33+AM33)/(V33+AP33),4)*1000," "),"")</f>
        <v/>
      </c>
      <c r="P33" s="478" t="str">
        <f>IFERROR(IF(M33="","",VLOOKUP(M33,'リスト　修正しない事'!$Q$3:$R$30,2,0)),0)</f>
        <v/>
      </c>
      <c r="Q33" s="479" t="str">
        <f t="shared" ref="Q33" si="744">IF($F33="今回請求",Q32,IF($F33="済",Q32,""))</f>
        <v/>
      </c>
      <c r="R33" s="480" t="str">
        <f t="shared" ref="R33" si="745">IF($F33="今回請求",R32,IF($F33="済",R32,""))</f>
        <v/>
      </c>
      <c r="S33" s="481" t="str">
        <f t="shared" ref="S33" si="746">IFERROR(IF($F33="今回請求",S32,IF($F33="済",S32,"")),"")</f>
        <v/>
      </c>
      <c r="T33" s="482" t="str">
        <f>IFERROR(IF(M33="","",VLOOKUP(M33,'リスト　修正しない事'!$X$3:$Y$30,2,0)),0)</f>
        <v/>
      </c>
      <c r="U33" s="483">
        <f t="shared" si="230"/>
        <v>0</v>
      </c>
      <c r="V33" s="481">
        <f t="shared" ref="V33" si="747">IFERROR(IF($F33="今回請求",V32,IF($F33="済",V32,0)),"")</f>
        <v>0</v>
      </c>
      <c r="W33" s="484">
        <f t="shared" si="232"/>
        <v>0</v>
      </c>
      <c r="X33" s="481">
        <f t="shared" ref="X33" si="748">IFERROR(IF($F33="今回請求",X32,IF($F33="済",X32,0)),"")</f>
        <v>0</v>
      </c>
      <c r="Y33" s="485">
        <f t="shared" si="234"/>
        <v>0</v>
      </c>
      <c r="Z33" s="485">
        <f t="shared" si="235"/>
        <v>0</v>
      </c>
      <c r="AA33" s="486">
        <f t="shared" si="236"/>
        <v>0</v>
      </c>
      <c r="AB33" s="487">
        <f t="shared" si="237"/>
        <v>0</v>
      </c>
      <c r="AC33" s="488"/>
      <c r="AD33" s="481" t="str">
        <f t="shared" ref="AD33" si="749">IFERROR(IF($F33="今回請求",AD32,IF($F33="済",AD32,"")),"")</f>
        <v/>
      </c>
      <c r="AE33" s="484" t="s">
        <v>391</v>
      </c>
      <c r="AF33" s="484">
        <f t="shared" si="239"/>
        <v>0</v>
      </c>
      <c r="AG33" s="481">
        <f t="shared" ref="AG33" si="750">IFERROR(IF($F33="今回請求",AG32,IF($F33="済",AG32,0)),"")</f>
        <v>0</v>
      </c>
      <c r="AH33" s="481">
        <f t="shared" ref="AH33" si="751">IFERROR(IF($F33="今回請求",AH32,IF($F33="済",AH32,0)),"")</f>
        <v>0</v>
      </c>
      <c r="AI33" s="489">
        <f t="shared" si="242"/>
        <v>0</v>
      </c>
      <c r="AJ33" s="486">
        <f t="shared" si="243"/>
        <v>0</v>
      </c>
      <c r="AK33" s="487">
        <f t="shared" si="244"/>
        <v>0</v>
      </c>
      <c r="AL33" s="488"/>
      <c r="AM33" s="481" t="str">
        <f t="shared" ref="AM33" si="752">IFERROR(IF($F33="今回請求",AM32,IF($F33="済",AM32,"")),"")</f>
        <v/>
      </c>
      <c r="AN33" s="490">
        <f>IFERROR(IF(AP33="","",VLOOKUP(M33,'リスト　修正しない事'!$AA$3:$AB$30,2,0)),0)</f>
        <v>0</v>
      </c>
      <c r="AO33" s="490">
        <f t="shared" si="246"/>
        <v>0</v>
      </c>
      <c r="AP33" s="481">
        <f t="shared" ref="AP33" si="753">IFERROR(IF($F33="今回請求",AP32,IF($F33="済",AP32,0)),"")</f>
        <v>0</v>
      </c>
      <c r="AQ33" s="490">
        <f t="shared" si="248"/>
        <v>0</v>
      </c>
      <c r="AR33" s="481">
        <f t="shared" ref="AR33" si="754">IFERROR(IF($F33="今回請求",AR32,IF($F33="済",AR32,0)),"")</f>
        <v>0</v>
      </c>
      <c r="AS33" s="491">
        <f t="shared" si="250"/>
        <v>0</v>
      </c>
      <c r="AT33" s="485">
        <f t="shared" si="251"/>
        <v>0</v>
      </c>
      <c r="AU33" s="486">
        <f t="shared" si="252"/>
        <v>0</v>
      </c>
      <c r="AV33" s="487">
        <f t="shared" si="253"/>
        <v>0</v>
      </c>
      <c r="AW33" s="488"/>
      <c r="AX33" s="481" t="str">
        <f t="shared" ref="AX33" si="755">IFERROR(IF($F33="今回請求",AX32,IF($F33="済",AX32,"")),"")</f>
        <v/>
      </c>
      <c r="AY33" s="492" t="s">
        <v>129</v>
      </c>
      <c r="AZ33" s="493">
        <f t="shared" si="255"/>
        <v>0</v>
      </c>
      <c r="BA33" s="481">
        <f t="shared" ref="BA33" si="756">IFERROR(IF($F33="今回請求",BA32,IF($F33="済",BA32,0)),"")</f>
        <v>0</v>
      </c>
      <c r="BB33" s="481">
        <f t="shared" ref="BB33" si="757">IFERROR(IF($F33="今回請求",BB32,IF($F33="済",BB32,0)),"")</f>
        <v>0</v>
      </c>
      <c r="BC33" s="485">
        <f t="shared" si="258"/>
        <v>0</v>
      </c>
      <c r="BD33" s="486">
        <f t="shared" si="259"/>
        <v>0</v>
      </c>
      <c r="BE33" s="487">
        <f t="shared" si="260"/>
        <v>0</v>
      </c>
      <c r="BF33" s="488"/>
      <c r="BG33" s="481" t="str">
        <f t="shared" ref="BG33" si="758">IFERROR(IF($F33="今回請求",BG32,IF($F33="済",BG32,"")),"")</f>
        <v/>
      </c>
      <c r="BH33" s="492" t="s">
        <v>391</v>
      </c>
      <c r="BI33" s="493">
        <f t="shared" si="262"/>
        <v>0</v>
      </c>
      <c r="BJ33" s="481">
        <f t="shared" ref="BJ33" si="759">IFERROR(IF($F33="今回請求",BJ32,IF($F33="済",BJ32,0)),"")</f>
        <v>0</v>
      </c>
      <c r="BK33" s="481">
        <f t="shared" ref="BK33" si="760">IFERROR(IF($F33="今回請求",BK32,IF($F33="済",BK32,0)),"")</f>
        <v>0</v>
      </c>
      <c r="BL33" s="485">
        <f t="shared" si="265"/>
        <v>0</v>
      </c>
      <c r="BM33" s="486">
        <f t="shared" si="266"/>
        <v>0</v>
      </c>
      <c r="BN33" s="487">
        <f t="shared" si="267"/>
        <v>0</v>
      </c>
      <c r="BO33" s="488"/>
      <c r="BP33" s="481" t="str">
        <f t="shared" ref="BP33" si="761">IFERROR(IF($F33="今回請求",BP32,IF($F33="済",BP32,"")),"")</f>
        <v/>
      </c>
      <c r="BQ33" s="492" t="s">
        <v>391</v>
      </c>
      <c r="BR33" s="493">
        <f t="shared" si="269"/>
        <v>0</v>
      </c>
      <c r="BS33" s="481">
        <f t="shared" ref="BS33" si="762">IFERROR(IF($F33="今回請求",BS32,IF($F33="済",BS32,0)),"")</f>
        <v>0</v>
      </c>
      <c r="BT33" s="481">
        <f t="shared" ref="BT33" si="763">IFERROR(IF($F33="今回請求",BT32,IF($F33="済",BT32,0)),"")</f>
        <v>0</v>
      </c>
      <c r="BU33" s="485">
        <f t="shared" si="272"/>
        <v>0</v>
      </c>
      <c r="BV33" s="486">
        <f t="shared" si="273"/>
        <v>0</v>
      </c>
      <c r="BW33" s="487">
        <f t="shared" si="274"/>
        <v>0</v>
      </c>
      <c r="BX33" s="488"/>
      <c r="BY33" s="481" t="str">
        <f t="shared" ref="BY33" si="764">IFERROR(IF($F33="今回請求",BY32,IF($F33="済",BY32,"")),"")</f>
        <v/>
      </c>
      <c r="BZ33" s="492" t="s">
        <v>391</v>
      </c>
      <c r="CA33" s="493">
        <f t="shared" si="276"/>
        <v>0</v>
      </c>
      <c r="CB33" s="481">
        <f t="shared" ref="CB33" si="765">IFERROR(IF($F33="今回請求",CB32,IF($F33="済",CB32,0)),"")</f>
        <v>0</v>
      </c>
      <c r="CC33" s="481">
        <f t="shared" ref="CC33" si="766">IFERROR(IF($F33="今回請求",CC32,IF($F33="済",CC32,0)),"")</f>
        <v>0</v>
      </c>
      <c r="CD33" s="485">
        <f t="shared" si="279"/>
        <v>0</v>
      </c>
      <c r="CE33" s="486">
        <f t="shared" si="280"/>
        <v>0</v>
      </c>
      <c r="CF33" s="487">
        <f t="shared" si="281"/>
        <v>0</v>
      </c>
      <c r="CG33" s="488"/>
      <c r="CH33" s="494">
        <f t="shared" si="282"/>
        <v>0</v>
      </c>
      <c r="CI33" s="485">
        <f t="shared" si="283"/>
        <v>0</v>
      </c>
      <c r="CJ33" s="485">
        <f t="shared" si="284"/>
        <v>0</v>
      </c>
      <c r="CK33" s="485">
        <f t="shared" si="285"/>
        <v>0</v>
      </c>
      <c r="CL33" s="485">
        <f t="shared" si="286"/>
        <v>0</v>
      </c>
      <c r="CM33" s="495">
        <f t="shared" si="287"/>
        <v>0</v>
      </c>
      <c r="CN33" s="496"/>
      <c r="CO33" s="481" t="str">
        <f t="shared" ref="CO33" si="767">IFERROR(IF($F33="今回請求",CO32,IF($F33="済",CO32,"")),"")</f>
        <v/>
      </c>
      <c r="CP33" s="497">
        <f>IFERROR(IF(CR33="","",VLOOKUP(M33,'リスト　修正しない事'!$AD$7:$AE$29,2,0)),0)</f>
        <v>0</v>
      </c>
      <c r="CQ33" s="498">
        <f t="shared" ref="CQ33" si="768">IFERROR(IF(CR33&gt;0,1,0),"")</f>
        <v>0</v>
      </c>
      <c r="CR33" s="481">
        <f t="shared" ref="CR33" si="769">IFERROR(IF($F33="今回請求",CR32,IF($F33="済",CR32,0)),"")</f>
        <v>0</v>
      </c>
      <c r="CS33" s="499">
        <f t="shared" si="291"/>
        <v>0</v>
      </c>
      <c r="CT33" s="481">
        <f t="shared" ref="CT33" si="770">IFERROR(IF($F33="今回請求",CT32,IF($F33="済",CT32,0)),"")</f>
        <v>0</v>
      </c>
      <c r="CU33" s="491">
        <f t="shared" si="293"/>
        <v>0</v>
      </c>
      <c r="CV33" s="485">
        <f t="shared" si="294"/>
        <v>0</v>
      </c>
      <c r="CW33" s="486">
        <f t="shared" si="295"/>
        <v>0</v>
      </c>
      <c r="CX33" s="487">
        <f t="shared" si="296"/>
        <v>0</v>
      </c>
      <c r="CY33" s="488"/>
      <c r="CZ33" s="481" t="str">
        <f t="shared" ref="CZ33" si="771">IFERROR(IF($F33="今回請求",CZ32,IF($F33="済",CZ32,"")),"")</f>
        <v/>
      </c>
      <c r="DA33" s="515" t="s">
        <v>391</v>
      </c>
      <c r="DB33" s="516">
        <f t="shared" si="298"/>
        <v>0</v>
      </c>
      <c r="DC33" s="481">
        <f t="shared" ref="DC33" si="772">IFERROR(IF($F33="今回請求",DC32,IF($F33="済",DC32,0)),"")</f>
        <v>0</v>
      </c>
      <c r="DD33" s="481">
        <f t="shared" ref="DD33" si="773">IFERROR(IF($F33="今回請求",DD32,IF($F33="済",DD32,0)),"")</f>
        <v>0</v>
      </c>
      <c r="DE33" s="501">
        <f t="shared" si="301"/>
        <v>0</v>
      </c>
      <c r="DF33" s="486">
        <f t="shared" si="302"/>
        <v>0</v>
      </c>
      <c r="DG33" s="487">
        <f t="shared" si="303"/>
        <v>0</v>
      </c>
      <c r="DH33" s="488"/>
      <c r="DI33" s="481" t="str">
        <f t="shared" ref="DI33" si="774">IFERROR(IF($F33="今回請求",DI32,IF($F33="済",DI32,"")),"")</f>
        <v/>
      </c>
      <c r="DJ33" s="492" t="s">
        <v>391</v>
      </c>
      <c r="DK33" s="492">
        <f t="shared" si="305"/>
        <v>0</v>
      </c>
      <c r="DL33" s="481">
        <f t="shared" ref="DL33" si="775">IFERROR(IF($F33="今回請求",DL32,IF($F33="済",DL32,0)),"")</f>
        <v>0</v>
      </c>
      <c r="DM33" s="481">
        <f t="shared" ref="DM33" si="776">IFERROR(IF($F33="今回請求",DM32,IF($F33="済",DM32,0)),"")</f>
        <v>0</v>
      </c>
      <c r="DN33" s="485">
        <f t="shared" si="308"/>
        <v>0</v>
      </c>
      <c r="DO33" s="486">
        <f t="shared" si="309"/>
        <v>0</v>
      </c>
      <c r="DP33" s="487">
        <f t="shared" si="310"/>
        <v>0</v>
      </c>
      <c r="DQ33" s="488"/>
      <c r="DR33" s="481" t="str">
        <f t="shared" ref="DR33" si="777">IFERROR(IF($F33="今回請求",DR32,IF($F33="済",DR32,"")),"")</f>
        <v/>
      </c>
      <c r="DS33" s="502" t="s">
        <v>391</v>
      </c>
      <c r="DT33" s="502">
        <f t="shared" si="312"/>
        <v>0</v>
      </c>
      <c r="DU33" s="481">
        <f t="shared" ref="DU33" si="778">IFERROR(IF($F33="今回請求",DU32,IF($F33="済",DU32,0)),"")</f>
        <v>0</v>
      </c>
      <c r="DV33" s="481">
        <f t="shared" ref="DV33" si="779">IFERROR(IF($F33="今回請求",DV32,IF($F33="済",DV32,0)),"")</f>
        <v>0</v>
      </c>
      <c r="DW33" s="485">
        <f t="shared" si="315"/>
        <v>0</v>
      </c>
      <c r="DX33" s="486">
        <f t="shared" si="316"/>
        <v>0</v>
      </c>
      <c r="DY33" s="487">
        <f t="shared" si="317"/>
        <v>0</v>
      </c>
      <c r="DZ33" s="488"/>
      <c r="EA33" s="481" t="str">
        <f t="shared" ref="EA33" si="780">IFERROR(IF($F33="今回請求",EA32,IF($F33="済",EA32,"")),"")</f>
        <v/>
      </c>
      <c r="EB33" s="492" t="s">
        <v>391</v>
      </c>
      <c r="EC33" s="492">
        <f t="shared" si="319"/>
        <v>0</v>
      </c>
      <c r="ED33" s="481">
        <f t="shared" ref="ED33" si="781">IFERROR(IF($F33="今回請求",ED32,IF($F33="済",ED32,0)),"")</f>
        <v>0</v>
      </c>
      <c r="EE33" s="481">
        <f t="shared" ref="EE33" si="782">IFERROR(IF($F33="今回請求",EE32,IF($F33="済",EE32,0)),"")</f>
        <v>0</v>
      </c>
      <c r="EF33" s="485">
        <f t="shared" si="322"/>
        <v>0</v>
      </c>
      <c r="EG33" s="486">
        <f t="shared" si="323"/>
        <v>0</v>
      </c>
      <c r="EH33" s="487">
        <f t="shared" si="324"/>
        <v>0</v>
      </c>
      <c r="EI33" s="488"/>
      <c r="EJ33" s="494">
        <f t="shared" si="325"/>
        <v>0</v>
      </c>
      <c r="EK33" s="503">
        <f t="shared" si="326"/>
        <v>0</v>
      </c>
      <c r="EL33" s="503">
        <f t="shared" si="327"/>
        <v>0</v>
      </c>
      <c r="EM33" s="485">
        <f t="shared" si="328"/>
        <v>0</v>
      </c>
      <c r="EN33" s="503">
        <f t="shared" si="329"/>
        <v>0</v>
      </c>
      <c r="EO33" s="504">
        <f t="shared" si="330"/>
        <v>0</v>
      </c>
      <c r="EP33" s="496"/>
      <c r="EQ33" s="505">
        <f t="shared" si="331"/>
        <v>0</v>
      </c>
      <c r="ER33" s="504">
        <f t="shared" si="332"/>
        <v>0</v>
      </c>
      <c r="ES33" s="504">
        <f t="shared" si="333"/>
        <v>0</v>
      </c>
      <c r="ET33" s="503">
        <f t="shared" si="334"/>
        <v>0</v>
      </c>
      <c r="EU33" s="485">
        <f t="shared" si="335"/>
        <v>0</v>
      </c>
      <c r="EV33" s="495">
        <f t="shared" si="336"/>
        <v>0</v>
      </c>
      <c r="EW33" s="494">
        <f t="shared" si="337"/>
        <v>0</v>
      </c>
      <c r="EX33" s="485">
        <f t="shared" si="338"/>
        <v>0</v>
      </c>
      <c r="EY33" s="503">
        <f t="shared" si="339"/>
        <v>0</v>
      </c>
      <c r="EZ33" s="503">
        <f t="shared" si="340"/>
        <v>0</v>
      </c>
      <c r="FA33" s="485">
        <f t="shared" si="341"/>
        <v>0</v>
      </c>
      <c r="FB33" s="486">
        <f t="shared" si="342"/>
        <v>0</v>
      </c>
      <c r="FC33" s="488">
        <f t="shared" si="343"/>
        <v>0</v>
      </c>
      <c r="FD33" s="505">
        <f t="shared" si="344"/>
        <v>0</v>
      </c>
      <c r="FE33" s="503">
        <f t="shared" si="345"/>
        <v>0</v>
      </c>
      <c r="FF33" s="503">
        <f t="shared" si="346"/>
        <v>0</v>
      </c>
      <c r="FG33" s="506">
        <f t="shared" si="347"/>
        <v>0</v>
      </c>
      <c r="FH33" s="507">
        <f t="shared" si="193"/>
        <v>0</v>
      </c>
      <c r="FI33" s="508">
        <f t="shared" si="194"/>
        <v>0</v>
      </c>
      <c r="FJ33" s="572"/>
      <c r="FK33" s="509">
        <f t="shared" si="195"/>
        <v>0</v>
      </c>
      <c r="FL33" s="508">
        <f t="shared" si="196"/>
        <v>0</v>
      </c>
      <c r="FM33" s="572"/>
      <c r="FN33" s="511">
        <f t="shared" si="197"/>
        <v>0</v>
      </c>
      <c r="FO33" s="508">
        <f t="shared" si="198"/>
        <v>0</v>
      </c>
      <c r="FP33" s="572"/>
      <c r="FQ33" s="509">
        <f t="shared" si="199"/>
        <v>0</v>
      </c>
      <c r="FR33" s="508">
        <f t="shared" si="200"/>
        <v>0</v>
      </c>
      <c r="FS33" s="572"/>
      <c r="FT33" s="509">
        <f t="shared" si="201"/>
        <v>0</v>
      </c>
      <c r="FU33" s="508">
        <f t="shared" si="202"/>
        <v>0</v>
      </c>
      <c r="FV33" s="572"/>
      <c r="FW33" s="507">
        <f t="shared" si="203"/>
        <v>0</v>
      </c>
      <c r="FX33" s="508">
        <f t="shared" si="204"/>
        <v>0</v>
      </c>
      <c r="FY33" s="572"/>
      <c r="FZ33" s="512">
        <f t="shared" si="205"/>
        <v>0</v>
      </c>
      <c r="GA33" s="501">
        <f t="shared" si="206"/>
        <v>0</v>
      </c>
      <c r="GB33" s="572"/>
      <c r="GC33" s="507">
        <f t="shared" si="207"/>
        <v>0</v>
      </c>
      <c r="GD33" s="508">
        <f t="shared" si="208"/>
        <v>0</v>
      </c>
      <c r="GE33" s="572"/>
      <c r="GF33" s="512">
        <f t="shared" si="209"/>
        <v>0</v>
      </c>
      <c r="GG33" s="508">
        <f t="shared" si="210"/>
        <v>0</v>
      </c>
      <c r="GH33" s="572"/>
      <c r="GI33" s="507">
        <f t="shared" si="211"/>
        <v>0</v>
      </c>
      <c r="GJ33" s="508">
        <f t="shared" si="212"/>
        <v>0</v>
      </c>
      <c r="GK33" s="572"/>
      <c r="GL33" s="512">
        <f t="shared" si="213"/>
        <v>0</v>
      </c>
      <c r="GM33" s="508">
        <f t="shared" si="214"/>
        <v>0</v>
      </c>
      <c r="GN33" s="572"/>
      <c r="GO33" s="509">
        <f t="shared" si="215"/>
        <v>0</v>
      </c>
      <c r="GP33" s="508">
        <f t="shared" si="216"/>
        <v>0</v>
      </c>
      <c r="GQ33" s="572"/>
      <c r="GR33" s="507">
        <f t="shared" si="348"/>
        <v>0</v>
      </c>
      <c r="GS33" s="508">
        <f t="shared" si="349"/>
        <v>0</v>
      </c>
      <c r="GT33" s="513">
        <f t="shared" si="217"/>
        <v>0</v>
      </c>
      <c r="GU33" s="510">
        <f t="shared" si="350"/>
        <v>0</v>
      </c>
      <c r="GV33" s="514" t="str">
        <f t="shared" ref="GV33" si="783">IF($F33="今回請求",GV32,IF($F33="済",GV32,""))</f>
        <v/>
      </c>
      <c r="GW33" s="481">
        <f t="shared" ref="GW33" si="784">IFERROR(IF($F33="今回請求",GW32,IF($F33="済",GW32,0)),"")</f>
        <v>0</v>
      </c>
      <c r="GX33" s="613"/>
      <c r="GY33" s="609">
        <f t="shared" si="218"/>
        <v>0</v>
      </c>
      <c r="GZ33" s="609"/>
      <c r="HA33" s="609"/>
      <c r="HB33" s="599"/>
      <c r="HC33" s="620" t="str">
        <f t="shared" si="78"/>
        <v/>
      </c>
      <c r="HD33" s="621" t="str">
        <f t="shared" si="79"/>
        <v/>
      </c>
      <c r="HE33" s="622" t="str">
        <f t="shared" si="186"/>
        <v>OK</v>
      </c>
    </row>
    <row r="34" spans="1:213" ht="25.5" customHeight="1">
      <c r="A34" s="28" t="str">
        <f t="shared" si="187"/>
        <v>令和６年度</v>
      </c>
      <c r="B34" s="29" t="str">
        <f t="shared" si="188"/>
        <v>2次</v>
      </c>
      <c r="C34" s="567" t="str">
        <f t="shared" si="189"/>
        <v>群馬県</v>
      </c>
      <c r="D34" s="25">
        <f t="shared" si="190"/>
        <v>10</v>
      </c>
      <c r="E34" s="24" t="s">
        <v>137</v>
      </c>
      <c r="F34" s="460">
        <f t="shared" si="732"/>
        <v>0</v>
      </c>
      <c r="G34" s="225"/>
      <c r="H34" s="224"/>
      <c r="I34" s="422"/>
      <c r="J34" s="384"/>
      <c r="K34" s="422"/>
      <c r="L34" s="423"/>
      <c r="M34" s="561"/>
      <c r="N34" s="385"/>
      <c r="O34" s="569" t="str">
        <f t="shared" ref="O34" si="785">IF((S34+AM34)&gt;0,ROUNDDOWN((S34+AM34)/(V34+AP34),4)*1000," ")</f>
        <v xml:space="preserve"> </v>
      </c>
      <c r="P34" s="461" t="str">
        <f>IFERROR(IF(M34="","",VLOOKUP(M34,'リスト　修正しない事'!$Q$3:$R$30,2,0)),0)</f>
        <v/>
      </c>
      <c r="Q34" s="66"/>
      <c r="R34" s="450"/>
      <c r="S34" s="286"/>
      <c r="T34" s="462" t="str">
        <f>IFERROR(IF(M34="","",VLOOKUP(M34,'リスト　修正しない事'!$X$3:$Y$30,2,0)),0)</f>
        <v/>
      </c>
      <c r="U34" s="59">
        <f t="shared" si="230"/>
        <v>0</v>
      </c>
      <c r="V34" s="56"/>
      <c r="W34" s="50">
        <f t="shared" si="232"/>
        <v>0</v>
      </c>
      <c r="X34" s="49"/>
      <c r="Y34" s="50">
        <f t="shared" si="234"/>
        <v>0</v>
      </c>
      <c r="Z34" s="50">
        <f t="shared" si="235"/>
        <v>0</v>
      </c>
      <c r="AA34" s="54">
        <f t="shared" si="236"/>
        <v>0</v>
      </c>
      <c r="AB34" s="351">
        <f t="shared" si="237"/>
        <v>0</v>
      </c>
      <c r="AC34" s="55"/>
      <c r="AD34" s="286"/>
      <c r="AE34" s="289" t="s">
        <v>391</v>
      </c>
      <c r="AF34" s="59">
        <f t="shared" si="239"/>
        <v>0</v>
      </c>
      <c r="AG34" s="56"/>
      <c r="AH34" s="52"/>
      <c r="AI34" s="54">
        <f t="shared" si="242"/>
        <v>0</v>
      </c>
      <c r="AJ34" s="54">
        <f t="shared" si="243"/>
        <v>0</v>
      </c>
      <c r="AK34" s="351">
        <f t="shared" si="244"/>
        <v>0</v>
      </c>
      <c r="AL34" s="55"/>
      <c r="AM34" s="288"/>
      <c r="AN34" s="51" t="str">
        <f>IFERROR(IF(AP34="","",VLOOKUP(M34,'リスト　修正しない事'!$AA$3:$AB$30,2,0)),0)</f>
        <v/>
      </c>
      <c r="AO34" s="59">
        <f t="shared" si="246"/>
        <v>0</v>
      </c>
      <c r="AP34" s="56"/>
      <c r="AQ34" s="58">
        <f t="shared" si="248"/>
        <v>0</v>
      </c>
      <c r="AR34" s="52"/>
      <c r="AS34" s="59">
        <f t="shared" si="250"/>
        <v>0</v>
      </c>
      <c r="AT34" s="50">
        <f t="shared" si="251"/>
        <v>0</v>
      </c>
      <c r="AU34" s="54">
        <f t="shared" si="252"/>
        <v>0</v>
      </c>
      <c r="AV34" s="351">
        <f t="shared" si="253"/>
        <v>0</v>
      </c>
      <c r="AW34" s="55"/>
      <c r="AX34" s="286"/>
      <c r="AY34" s="289" t="s">
        <v>129</v>
      </c>
      <c r="AZ34" s="59">
        <f t="shared" si="255"/>
        <v>0</v>
      </c>
      <c r="BA34" s="56"/>
      <c r="BB34" s="52"/>
      <c r="BC34" s="50">
        <f t="shared" si="258"/>
        <v>0</v>
      </c>
      <c r="BD34" s="54">
        <f t="shared" si="259"/>
        <v>0</v>
      </c>
      <c r="BE34" s="351">
        <f t="shared" si="260"/>
        <v>0</v>
      </c>
      <c r="BF34" s="55"/>
      <c r="BG34" s="288"/>
      <c r="BH34" s="289" t="s">
        <v>391</v>
      </c>
      <c r="BI34" s="59">
        <f t="shared" si="262"/>
        <v>0</v>
      </c>
      <c r="BJ34" s="56"/>
      <c r="BK34" s="52"/>
      <c r="BL34" s="50">
        <f t="shared" si="265"/>
        <v>0</v>
      </c>
      <c r="BM34" s="54">
        <f t="shared" si="266"/>
        <v>0</v>
      </c>
      <c r="BN34" s="351">
        <f t="shared" si="267"/>
        <v>0</v>
      </c>
      <c r="BO34" s="55"/>
      <c r="BP34" s="286"/>
      <c r="BQ34" s="289" t="s">
        <v>391</v>
      </c>
      <c r="BR34" s="59">
        <f t="shared" si="269"/>
        <v>0</v>
      </c>
      <c r="BS34" s="56"/>
      <c r="BT34" s="52"/>
      <c r="BU34" s="50">
        <f t="shared" si="272"/>
        <v>0</v>
      </c>
      <c r="BV34" s="54">
        <f t="shared" si="273"/>
        <v>0</v>
      </c>
      <c r="BW34" s="351">
        <f t="shared" si="274"/>
        <v>0</v>
      </c>
      <c r="BX34" s="55"/>
      <c r="BY34" s="288"/>
      <c r="BZ34" s="289" t="s">
        <v>391</v>
      </c>
      <c r="CA34" s="59">
        <f t="shared" si="276"/>
        <v>0</v>
      </c>
      <c r="CB34" s="56"/>
      <c r="CC34" s="52"/>
      <c r="CD34" s="50">
        <f t="shared" si="279"/>
        <v>0</v>
      </c>
      <c r="CE34" s="54">
        <f t="shared" si="280"/>
        <v>0</v>
      </c>
      <c r="CF34" s="351">
        <f t="shared" si="281"/>
        <v>0</v>
      </c>
      <c r="CG34" s="55"/>
      <c r="CH34" s="48">
        <f t="shared" si="282"/>
        <v>0</v>
      </c>
      <c r="CI34" s="50">
        <f t="shared" si="283"/>
        <v>0</v>
      </c>
      <c r="CJ34" s="50">
        <f t="shared" si="284"/>
        <v>0</v>
      </c>
      <c r="CK34" s="50">
        <f t="shared" si="285"/>
        <v>0</v>
      </c>
      <c r="CL34" s="50">
        <f t="shared" si="286"/>
        <v>0</v>
      </c>
      <c r="CM34" s="304">
        <f t="shared" si="287"/>
        <v>0</v>
      </c>
      <c r="CN34" s="61"/>
      <c r="CO34" s="288"/>
      <c r="CP34" s="51" t="str">
        <f>IFERROR(IF(CR34="","",VLOOKUP(M34,'リスト　修正しない事'!$AD$7:$AE$29,2,0)),0)</f>
        <v/>
      </c>
      <c r="CQ34" s="424">
        <f t="shared" ref="CQ34" si="786">IF(CR34&gt;0,1,0)</f>
        <v>0</v>
      </c>
      <c r="CR34" s="56"/>
      <c r="CS34" s="50">
        <f t="shared" si="291"/>
        <v>0</v>
      </c>
      <c r="CT34" s="52"/>
      <c r="CU34" s="59">
        <f t="shared" si="293"/>
        <v>0</v>
      </c>
      <c r="CV34" s="50">
        <f t="shared" si="294"/>
        <v>0</v>
      </c>
      <c r="CW34" s="54">
        <f t="shared" si="295"/>
        <v>0</v>
      </c>
      <c r="CX34" s="351">
        <f t="shared" si="296"/>
        <v>0</v>
      </c>
      <c r="CY34" s="55"/>
      <c r="CZ34" s="288"/>
      <c r="DA34" s="289" t="s">
        <v>391</v>
      </c>
      <c r="DB34" s="424">
        <f t="shared" si="298"/>
        <v>0</v>
      </c>
      <c r="DC34" s="56"/>
      <c r="DD34" s="52"/>
      <c r="DE34" s="50">
        <f t="shared" si="301"/>
        <v>0</v>
      </c>
      <c r="DF34" s="54">
        <f t="shared" si="302"/>
        <v>0</v>
      </c>
      <c r="DG34" s="351">
        <f t="shared" si="303"/>
        <v>0</v>
      </c>
      <c r="DH34" s="55"/>
      <c r="DI34" s="288"/>
      <c r="DJ34" s="289" t="s">
        <v>391</v>
      </c>
      <c r="DK34" s="424">
        <f t="shared" si="305"/>
        <v>0</v>
      </c>
      <c r="DL34" s="56"/>
      <c r="DM34" s="52"/>
      <c r="DN34" s="50">
        <f t="shared" si="308"/>
        <v>0</v>
      </c>
      <c r="DO34" s="54">
        <f t="shared" si="309"/>
        <v>0</v>
      </c>
      <c r="DP34" s="351">
        <f t="shared" si="310"/>
        <v>0</v>
      </c>
      <c r="DQ34" s="55"/>
      <c r="DR34" s="288"/>
      <c r="DS34" s="289" t="s">
        <v>391</v>
      </c>
      <c r="DT34" s="424">
        <f t="shared" si="312"/>
        <v>0</v>
      </c>
      <c r="DU34" s="56"/>
      <c r="DV34" s="52"/>
      <c r="DW34" s="50">
        <f t="shared" si="315"/>
        <v>0</v>
      </c>
      <c r="DX34" s="54">
        <f t="shared" si="316"/>
        <v>0</v>
      </c>
      <c r="DY34" s="351">
        <f t="shared" si="317"/>
        <v>0</v>
      </c>
      <c r="DZ34" s="55"/>
      <c r="EA34" s="288"/>
      <c r="EB34" s="289" t="s">
        <v>391</v>
      </c>
      <c r="EC34" s="424">
        <f t="shared" si="319"/>
        <v>0</v>
      </c>
      <c r="ED34" s="56"/>
      <c r="EE34" s="52"/>
      <c r="EF34" s="50">
        <f t="shared" si="322"/>
        <v>0</v>
      </c>
      <c r="EG34" s="54">
        <f t="shared" si="323"/>
        <v>0</v>
      </c>
      <c r="EH34" s="351">
        <f t="shared" si="324"/>
        <v>0</v>
      </c>
      <c r="EI34" s="55"/>
      <c r="EJ34" s="48">
        <f t="shared" si="325"/>
        <v>0</v>
      </c>
      <c r="EK34" s="51">
        <f t="shared" si="326"/>
        <v>0</v>
      </c>
      <c r="EL34" s="51">
        <f t="shared" si="327"/>
        <v>0</v>
      </c>
      <c r="EM34" s="50">
        <f t="shared" si="328"/>
        <v>0</v>
      </c>
      <c r="EN34" s="51">
        <f t="shared" si="329"/>
        <v>0</v>
      </c>
      <c r="EO34" s="62">
        <f t="shared" si="330"/>
        <v>0</v>
      </c>
      <c r="EP34" s="61"/>
      <c r="EQ34" s="64">
        <f t="shared" si="331"/>
        <v>0</v>
      </c>
      <c r="ER34" s="62">
        <f t="shared" si="332"/>
        <v>0</v>
      </c>
      <c r="ES34" s="62">
        <f t="shared" si="333"/>
        <v>0</v>
      </c>
      <c r="ET34" s="51">
        <f t="shared" si="334"/>
        <v>0</v>
      </c>
      <c r="EU34" s="50">
        <f t="shared" si="335"/>
        <v>0</v>
      </c>
      <c r="EV34" s="304">
        <f t="shared" si="336"/>
        <v>0</v>
      </c>
      <c r="EW34" s="48">
        <f t="shared" si="337"/>
        <v>0</v>
      </c>
      <c r="EX34" s="50">
        <f t="shared" si="338"/>
        <v>0</v>
      </c>
      <c r="EY34" s="51">
        <f t="shared" si="339"/>
        <v>0</v>
      </c>
      <c r="EZ34" s="51">
        <f t="shared" si="340"/>
        <v>0</v>
      </c>
      <c r="FA34" s="50">
        <f t="shared" si="341"/>
        <v>0</v>
      </c>
      <c r="FB34" s="54">
        <f t="shared" si="342"/>
        <v>0</v>
      </c>
      <c r="FC34" s="55">
        <f t="shared" si="343"/>
        <v>0</v>
      </c>
      <c r="FD34" s="64">
        <f t="shared" si="344"/>
        <v>0</v>
      </c>
      <c r="FE34" s="51">
        <f t="shared" si="345"/>
        <v>0</v>
      </c>
      <c r="FF34" s="51">
        <f t="shared" si="346"/>
        <v>0</v>
      </c>
      <c r="FG34" s="63">
        <f t="shared" si="347"/>
        <v>0</v>
      </c>
      <c r="FH34" s="53">
        <f t="shared" si="193"/>
        <v>0</v>
      </c>
      <c r="FI34" s="60">
        <f t="shared" si="194"/>
        <v>0</v>
      </c>
      <c r="FJ34" s="571"/>
      <c r="FK34" s="369">
        <f t="shared" si="195"/>
        <v>0</v>
      </c>
      <c r="FL34" s="60">
        <f t="shared" si="196"/>
        <v>0</v>
      </c>
      <c r="FM34" s="571"/>
      <c r="FN34" s="355">
        <f t="shared" si="197"/>
        <v>0</v>
      </c>
      <c r="FO34" s="60">
        <f t="shared" si="198"/>
        <v>0</v>
      </c>
      <c r="FP34" s="571"/>
      <c r="FQ34" s="369">
        <f t="shared" si="199"/>
        <v>0</v>
      </c>
      <c r="FR34" s="60">
        <f t="shared" si="200"/>
        <v>0</v>
      </c>
      <c r="FS34" s="571"/>
      <c r="FT34" s="369">
        <f t="shared" si="201"/>
        <v>0</v>
      </c>
      <c r="FU34" s="60">
        <f t="shared" si="202"/>
        <v>0</v>
      </c>
      <c r="FV34" s="571"/>
      <c r="FW34" s="53">
        <f t="shared" si="203"/>
        <v>0</v>
      </c>
      <c r="FX34" s="60">
        <f t="shared" si="204"/>
        <v>0</v>
      </c>
      <c r="FY34" s="571"/>
      <c r="FZ34" s="377">
        <f t="shared" si="205"/>
        <v>0</v>
      </c>
      <c r="GA34" s="425">
        <f t="shared" si="206"/>
        <v>0</v>
      </c>
      <c r="GB34" s="571"/>
      <c r="GC34" s="53">
        <f t="shared" si="207"/>
        <v>0</v>
      </c>
      <c r="GD34" s="60">
        <f t="shared" si="208"/>
        <v>0</v>
      </c>
      <c r="GE34" s="571"/>
      <c r="GF34" s="377">
        <f t="shared" si="209"/>
        <v>0</v>
      </c>
      <c r="GG34" s="60">
        <f t="shared" si="210"/>
        <v>0</v>
      </c>
      <c r="GH34" s="571"/>
      <c r="GI34" s="53">
        <f t="shared" si="211"/>
        <v>0</v>
      </c>
      <c r="GJ34" s="60">
        <f t="shared" si="212"/>
        <v>0</v>
      </c>
      <c r="GK34" s="571"/>
      <c r="GL34" s="377">
        <f t="shared" si="213"/>
        <v>0</v>
      </c>
      <c r="GM34" s="60">
        <f t="shared" si="214"/>
        <v>0</v>
      </c>
      <c r="GN34" s="571"/>
      <c r="GO34" s="369">
        <f t="shared" si="215"/>
        <v>0</v>
      </c>
      <c r="GP34" s="60">
        <f t="shared" si="216"/>
        <v>0</v>
      </c>
      <c r="GQ34" s="571"/>
      <c r="GR34" s="53">
        <f t="shared" si="348"/>
        <v>0</v>
      </c>
      <c r="GS34" s="60">
        <f t="shared" si="349"/>
        <v>0</v>
      </c>
      <c r="GT34" s="57">
        <f t="shared" si="217"/>
        <v>0</v>
      </c>
      <c r="GU34" s="65">
        <f t="shared" si="350"/>
        <v>0</v>
      </c>
      <c r="GV34" s="428"/>
      <c r="GW34" s="430"/>
      <c r="GX34" s="608"/>
      <c r="GY34" s="609">
        <f t="shared" si="218"/>
        <v>0</v>
      </c>
      <c r="GZ34" s="609"/>
      <c r="HA34" s="609"/>
      <c r="HB34" s="599"/>
      <c r="HC34" s="617" t="str">
        <f t="shared" si="78"/>
        <v/>
      </c>
      <c r="HD34" s="618" t="str">
        <f t="shared" si="79"/>
        <v xml:space="preserve"> </v>
      </c>
      <c r="HE34" s="619" t="str">
        <f t="shared" ref="HE34:HE51" si="787">IF(HD34&gt;=HC34,"OK","下限本数を下回っています")</f>
        <v>OK</v>
      </c>
    </row>
    <row r="35" spans="1:213" ht="25.5" customHeight="1">
      <c r="A35" s="564" t="str">
        <f t="shared" si="187"/>
        <v>令和６年度</v>
      </c>
      <c r="B35" s="565" t="str">
        <f t="shared" si="188"/>
        <v>2次</v>
      </c>
      <c r="C35" s="566" t="str">
        <f t="shared" si="189"/>
        <v>群馬県</v>
      </c>
      <c r="D35" s="440">
        <f t="shared" si="190"/>
        <v>10</v>
      </c>
      <c r="E35" s="441" t="s">
        <v>138</v>
      </c>
      <c r="F35" s="448"/>
      <c r="G35" s="470">
        <f t="shared" ref="G35" si="788">+G34</f>
        <v>0</v>
      </c>
      <c r="H35" s="471" t="str">
        <f t="shared" ref="H35" si="789">IF($F35="今回請求",H34,IF($F35="済",H34,""))</f>
        <v/>
      </c>
      <c r="I35" s="472" t="str">
        <f t="shared" ref="I35" si="790">IF($F35="今回請求",I34,IF($F35="済",I34,""))</f>
        <v/>
      </c>
      <c r="J35" s="473" t="str">
        <f t="shared" ref="J35" si="791">IF($F35="今回請求",J34,IF($F35="済",J34,""))</f>
        <v/>
      </c>
      <c r="K35" s="474" t="str">
        <f t="shared" ref="K35" si="792">IF($F35="今回請求",K34,IF($F35="済",K34,""))</f>
        <v/>
      </c>
      <c r="L35" s="475" t="str">
        <f t="shared" ref="L35" si="793">IF($F35="今回請求",L34,IF($F35="済",L34,""))</f>
        <v/>
      </c>
      <c r="M35" s="476" t="str">
        <f t="shared" ref="M35" si="794">IF($F35="今回請求",M34,IF($F35="済",M34,""))</f>
        <v/>
      </c>
      <c r="N35" s="475" t="str">
        <f t="shared" ref="N35" si="795">IF($F35="今回請求",N34,IF($F35="済",N34,""))</f>
        <v/>
      </c>
      <c r="O35" s="477" t="str">
        <f t="shared" ref="O35" si="796">IFERROR(IF((S35+AM35)&gt;0,ROUNDDOWN((S35+AM35)/(V35+AP35),4)*1000," "),"")</f>
        <v/>
      </c>
      <c r="P35" s="478" t="str">
        <f>IFERROR(IF(M35="","",VLOOKUP(M35,'リスト　修正しない事'!$Q$3:$R$30,2,0)),0)</f>
        <v/>
      </c>
      <c r="Q35" s="479" t="str">
        <f t="shared" ref="Q35" si="797">IF($F35="今回請求",Q34,IF($F35="済",Q34,""))</f>
        <v/>
      </c>
      <c r="R35" s="480" t="str">
        <f t="shared" ref="R35" si="798">IF($F35="今回請求",R34,IF($F35="済",R34,""))</f>
        <v/>
      </c>
      <c r="S35" s="481" t="str">
        <f t="shared" ref="S35" si="799">IFERROR(IF($F35="今回請求",S34,IF($F35="済",S34,"")),"")</f>
        <v/>
      </c>
      <c r="T35" s="482" t="str">
        <f>IFERROR(IF(M35="","",VLOOKUP(M35,'リスト　修正しない事'!$X$3:$Y$30,2,0)),0)</f>
        <v/>
      </c>
      <c r="U35" s="483">
        <f t="shared" si="230"/>
        <v>0</v>
      </c>
      <c r="V35" s="481">
        <f t="shared" ref="V35" si="800">IFERROR(IF($F35="今回請求",V34,IF($F35="済",V34,0)),"")</f>
        <v>0</v>
      </c>
      <c r="W35" s="484">
        <f t="shared" si="232"/>
        <v>0</v>
      </c>
      <c r="X35" s="481">
        <f t="shared" ref="X35" si="801">IFERROR(IF($F35="今回請求",X34,IF($F35="済",X34,0)),"")</f>
        <v>0</v>
      </c>
      <c r="Y35" s="485">
        <f t="shared" si="234"/>
        <v>0</v>
      </c>
      <c r="Z35" s="485">
        <f t="shared" si="235"/>
        <v>0</v>
      </c>
      <c r="AA35" s="486">
        <f t="shared" si="236"/>
        <v>0</v>
      </c>
      <c r="AB35" s="487">
        <f t="shared" si="237"/>
        <v>0</v>
      </c>
      <c r="AC35" s="488"/>
      <c r="AD35" s="481" t="str">
        <f t="shared" ref="AD35" si="802">IFERROR(IF($F35="今回請求",AD34,IF($F35="済",AD34,"")),"")</f>
        <v/>
      </c>
      <c r="AE35" s="484" t="s">
        <v>391</v>
      </c>
      <c r="AF35" s="484">
        <f t="shared" si="239"/>
        <v>0</v>
      </c>
      <c r="AG35" s="481">
        <f t="shared" ref="AG35" si="803">IFERROR(IF($F35="今回請求",AG34,IF($F35="済",AG34,0)),"")</f>
        <v>0</v>
      </c>
      <c r="AH35" s="481">
        <f t="shared" ref="AH35" si="804">IFERROR(IF($F35="今回請求",AH34,IF($F35="済",AH34,0)),"")</f>
        <v>0</v>
      </c>
      <c r="AI35" s="489">
        <f t="shared" si="242"/>
        <v>0</v>
      </c>
      <c r="AJ35" s="486">
        <f t="shared" si="243"/>
        <v>0</v>
      </c>
      <c r="AK35" s="487">
        <f t="shared" si="244"/>
        <v>0</v>
      </c>
      <c r="AL35" s="488"/>
      <c r="AM35" s="481" t="str">
        <f t="shared" ref="AM35" si="805">IFERROR(IF($F35="今回請求",AM34,IF($F35="済",AM34,"")),"")</f>
        <v/>
      </c>
      <c r="AN35" s="490">
        <f>IFERROR(IF(AP35="","",VLOOKUP(M35,'リスト　修正しない事'!$AA$3:$AB$30,2,0)),0)</f>
        <v>0</v>
      </c>
      <c r="AO35" s="490">
        <f t="shared" si="246"/>
        <v>0</v>
      </c>
      <c r="AP35" s="481">
        <f t="shared" ref="AP35" si="806">IFERROR(IF($F35="今回請求",AP34,IF($F35="済",AP34,0)),"")</f>
        <v>0</v>
      </c>
      <c r="AQ35" s="490">
        <f t="shared" si="248"/>
        <v>0</v>
      </c>
      <c r="AR35" s="481">
        <f t="shared" ref="AR35" si="807">IFERROR(IF($F35="今回請求",AR34,IF($F35="済",AR34,0)),"")</f>
        <v>0</v>
      </c>
      <c r="AS35" s="491">
        <f t="shared" si="250"/>
        <v>0</v>
      </c>
      <c r="AT35" s="485">
        <f t="shared" si="251"/>
        <v>0</v>
      </c>
      <c r="AU35" s="486">
        <f t="shared" si="252"/>
        <v>0</v>
      </c>
      <c r="AV35" s="487">
        <f t="shared" si="253"/>
        <v>0</v>
      </c>
      <c r="AW35" s="488"/>
      <c r="AX35" s="481" t="str">
        <f t="shared" ref="AX35" si="808">IFERROR(IF($F35="今回請求",AX34,IF($F35="済",AX34,"")),"")</f>
        <v/>
      </c>
      <c r="AY35" s="492" t="s">
        <v>129</v>
      </c>
      <c r="AZ35" s="493">
        <f t="shared" si="255"/>
        <v>0</v>
      </c>
      <c r="BA35" s="481">
        <f t="shared" ref="BA35" si="809">IFERROR(IF($F35="今回請求",BA34,IF($F35="済",BA34,0)),"")</f>
        <v>0</v>
      </c>
      <c r="BB35" s="481">
        <f t="shared" ref="BB35" si="810">IFERROR(IF($F35="今回請求",BB34,IF($F35="済",BB34,0)),"")</f>
        <v>0</v>
      </c>
      <c r="BC35" s="485">
        <f t="shared" si="258"/>
        <v>0</v>
      </c>
      <c r="BD35" s="486">
        <f t="shared" si="259"/>
        <v>0</v>
      </c>
      <c r="BE35" s="487">
        <f t="shared" si="260"/>
        <v>0</v>
      </c>
      <c r="BF35" s="488"/>
      <c r="BG35" s="481" t="str">
        <f t="shared" ref="BG35" si="811">IFERROR(IF($F35="今回請求",BG34,IF($F35="済",BG34,"")),"")</f>
        <v/>
      </c>
      <c r="BH35" s="492" t="s">
        <v>391</v>
      </c>
      <c r="BI35" s="493">
        <f t="shared" si="262"/>
        <v>0</v>
      </c>
      <c r="BJ35" s="481">
        <f t="shared" ref="BJ35" si="812">IFERROR(IF($F35="今回請求",BJ34,IF($F35="済",BJ34,0)),"")</f>
        <v>0</v>
      </c>
      <c r="BK35" s="481">
        <f t="shared" ref="BK35" si="813">IFERROR(IF($F35="今回請求",BK34,IF($F35="済",BK34,0)),"")</f>
        <v>0</v>
      </c>
      <c r="BL35" s="485">
        <f t="shared" si="265"/>
        <v>0</v>
      </c>
      <c r="BM35" s="486">
        <f t="shared" si="266"/>
        <v>0</v>
      </c>
      <c r="BN35" s="487">
        <f t="shared" si="267"/>
        <v>0</v>
      </c>
      <c r="BO35" s="488"/>
      <c r="BP35" s="481" t="str">
        <f t="shared" ref="BP35" si="814">IFERROR(IF($F35="今回請求",BP34,IF($F35="済",BP34,"")),"")</f>
        <v/>
      </c>
      <c r="BQ35" s="492" t="s">
        <v>391</v>
      </c>
      <c r="BR35" s="493">
        <f t="shared" si="269"/>
        <v>0</v>
      </c>
      <c r="BS35" s="481">
        <f t="shared" ref="BS35" si="815">IFERROR(IF($F35="今回請求",BS34,IF($F35="済",BS34,0)),"")</f>
        <v>0</v>
      </c>
      <c r="BT35" s="481">
        <f t="shared" ref="BT35" si="816">IFERROR(IF($F35="今回請求",BT34,IF($F35="済",BT34,0)),"")</f>
        <v>0</v>
      </c>
      <c r="BU35" s="485">
        <f t="shared" si="272"/>
        <v>0</v>
      </c>
      <c r="BV35" s="486">
        <f t="shared" si="273"/>
        <v>0</v>
      </c>
      <c r="BW35" s="487">
        <f t="shared" si="274"/>
        <v>0</v>
      </c>
      <c r="BX35" s="488"/>
      <c r="BY35" s="481" t="str">
        <f t="shared" ref="BY35" si="817">IFERROR(IF($F35="今回請求",BY34,IF($F35="済",BY34,"")),"")</f>
        <v/>
      </c>
      <c r="BZ35" s="492" t="s">
        <v>391</v>
      </c>
      <c r="CA35" s="493">
        <f t="shared" si="276"/>
        <v>0</v>
      </c>
      <c r="CB35" s="481">
        <f t="shared" ref="CB35" si="818">IFERROR(IF($F35="今回請求",CB34,IF($F35="済",CB34,0)),"")</f>
        <v>0</v>
      </c>
      <c r="CC35" s="481">
        <f t="shared" ref="CC35" si="819">IFERROR(IF($F35="今回請求",CC34,IF($F35="済",CC34,0)),"")</f>
        <v>0</v>
      </c>
      <c r="CD35" s="485">
        <f t="shared" si="279"/>
        <v>0</v>
      </c>
      <c r="CE35" s="486">
        <f t="shared" si="280"/>
        <v>0</v>
      </c>
      <c r="CF35" s="487">
        <f t="shared" si="281"/>
        <v>0</v>
      </c>
      <c r="CG35" s="488"/>
      <c r="CH35" s="494">
        <f t="shared" si="282"/>
        <v>0</v>
      </c>
      <c r="CI35" s="485">
        <f t="shared" si="283"/>
        <v>0</v>
      </c>
      <c r="CJ35" s="485">
        <f t="shared" si="284"/>
        <v>0</v>
      </c>
      <c r="CK35" s="485">
        <f t="shared" si="285"/>
        <v>0</v>
      </c>
      <c r="CL35" s="485">
        <f t="shared" si="286"/>
        <v>0</v>
      </c>
      <c r="CM35" s="495">
        <f t="shared" si="287"/>
        <v>0</v>
      </c>
      <c r="CN35" s="496"/>
      <c r="CO35" s="481" t="str">
        <f t="shared" ref="CO35" si="820">IFERROR(IF($F35="今回請求",CO34,IF($F35="済",CO34,"")),"")</f>
        <v/>
      </c>
      <c r="CP35" s="497">
        <f>IFERROR(IF(CR35="","",VLOOKUP(M35,'リスト　修正しない事'!$AD$7:$AE$29,2,0)),0)</f>
        <v>0</v>
      </c>
      <c r="CQ35" s="498">
        <f t="shared" ref="CQ35" si="821">IFERROR(IF(CR35&gt;0,1,0),"")</f>
        <v>0</v>
      </c>
      <c r="CR35" s="481">
        <f t="shared" ref="CR35" si="822">IFERROR(IF($F35="今回請求",CR34,IF($F35="済",CR34,0)),"")</f>
        <v>0</v>
      </c>
      <c r="CS35" s="499">
        <f t="shared" si="291"/>
        <v>0</v>
      </c>
      <c r="CT35" s="481">
        <f t="shared" ref="CT35" si="823">IFERROR(IF($F35="今回請求",CT34,IF($F35="済",CT34,0)),"")</f>
        <v>0</v>
      </c>
      <c r="CU35" s="491">
        <f t="shared" si="293"/>
        <v>0</v>
      </c>
      <c r="CV35" s="485">
        <f t="shared" si="294"/>
        <v>0</v>
      </c>
      <c r="CW35" s="486">
        <f t="shared" si="295"/>
        <v>0</v>
      </c>
      <c r="CX35" s="487">
        <f t="shared" si="296"/>
        <v>0</v>
      </c>
      <c r="CY35" s="488"/>
      <c r="CZ35" s="481" t="str">
        <f t="shared" ref="CZ35" si="824">IFERROR(IF($F35="今回請求",CZ34,IF($F35="済",CZ34,"")),"")</f>
        <v/>
      </c>
      <c r="DA35" s="500" t="s">
        <v>391</v>
      </c>
      <c r="DB35" s="500">
        <f t="shared" si="298"/>
        <v>0</v>
      </c>
      <c r="DC35" s="481">
        <f t="shared" ref="DC35" si="825">IFERROR(IF($F35="今回請求",DC34,IF($F35="済",DC34,0)),"")</f>
        <v>0</v>
      </c>
      <c r="DD35" s="481">
        <f t="shared" ref="DD35" si="826">IFERROR(IF($F35="今回請求",DD34,IF($F35="済",DD34,0)),"")</f>
        <v>0</v>
      </c>
      <c r="DE35" s="501">
        <f t="shared" si="301"/>
        <v>0</v>
      </c>
      <c r="DF35" s="486">
        <f t="shared" si="302"/>
        <v>0</v>
      </c>
      <c r="DG35" s="487">
        <f t="shared" si="303"/>
        <v>0</v>
      </c>
      <c r="DH35" s="488"/>
      <c r="DI35" s="481" t="str">
        <f t="shared" ref="DI35" si="827">IFERROR(IF($F35="今回請求",DI34,IF($F35="済",DI34,"")),"")</f>
        <v/>
      </c>
      <c r="DJ35" s="492" t="s">
        <v>391</v>
      </c>
      <c r="DK35" s="492">
        <f t="shared" si="305"/>
        <v>0</v>
      </c>
      <c r="DL35" s="481">
        <f t="shared" ref="DL35" si="828">IFERROR(IF($F35="今回請求",DL34,IF($F35="済",DL34,0)),"")</f>
        <v>0</v>
      </c>
      <c r="DM35" s="481">
        <f t="shared" ref="DM35" si="829">IFERROR(IF($F35="今回請求",DM34,IF($F35="済",DM34,0)),"")</f>
        <v>0</v>
      </c>
      <c r="DN35" s="485">
        <f t="shared" si="308"/>
        <v>0</v>
      </c>
      <c r="DO35" s="486">
        <f t="shared" si="309"/>
        <v>0</v>
      </c>
      <c r="DP35" s="487">
        <f t="shared" si="310"/>
        <v>0</v>
      </c>
      <c r="DQ35" s="488"/>
      <c r="DR35" s="481" t="str">
        <f t="shared" ref="DR35" si="830">IFERROR(IF($F35="今回請求",DR34,IF($F35="済",DR34,"")),"")</f>
        <v/>
      </c>
      <c r="DS35" s="502" t="s">
        <v>391</v>
      </c>
      <c r="DT35" s="502">
        <f t="shared" si="312"/>
        <v>0</v>
      </c>
      <c r="DU35" s="481">
        <f t="shared" ref="DU35" si="831">IFERROR(IF($F35="今回請求",DU34,IF($F35="済",DU34,0)),"")</f>
        <v>0</v>
      </c>
      <c r="DV35" s="481">
        <f t="shared" ref="DV35" si="832">IFERROR(IF($F35="今回請求",DV34,IF($F35="済",DV34,0)),"")</f>
        <v>0</v>
      </c>
      <c r="DW35" s="485">
        <f t="shared" si="315"/>
        <v>0</v>
      </c>
      <c r="DX35" s="486">
        <f t="shared" si="316"/>
        <v>0</v>
      </c>
      <c r="DY35" s="487">
        <f t="shared" si="317"/>
        <v>0</v>
      </c>
      <c r="DZ35" s="488"/>
      <c r="EA35" s="481" t="str">
        <f t="shared" ref="EA35" si="833">IFERROR(IF($F35="今回請求",EA34,IF($F35="済",EA34,"")),"")</f>
        <v/>
      </c>
      <c r="EB35" s="492" t="s">
        <v>391</v>
      </c>
      <c r="EC35" s="492">
        <f t="shared" si="319"/>
        <v>0</v>
      </c>
      <c r="ED35" s="481">
        <f t="shared" ref="ED35" si="834">IFERROR(IF($F35="今回請求",ED34,IF($F35="済",ED34,0)),"")</f>
        <v>0</v>
      </c>
      <c r="EE35" s="481">
        <f t="shared" ref="EE35" si="835">IFERROR(IF($F35="今回請求",EE34,IF($F35="済",EE34,0)),"")</f>
        <v>0</v>
      </c>
      <c r="EF35" s="485">
        <f t="shared" si="322"/>
        <v>0</v>
      </c>
      <c r="EG35" s="486">
        <f t="shared" si="323"/>
        <v>0</v>
      </c>
      <c r="EH35" s="487">
        <f t="shared" si="324"/>
        <v>0</v>
      </c>
      <c r="EI35" s="488"/>
      <c r="EJ35" s="494">
        <f t="shared" si="325"/>
        <v>0</v>
      </c>
      <c r="EK35" s="503">
        <f t="shared" si="326"/>
        <v>0</v>
      </c>
      <c r="EL35" s="503">
        <f t="shared" si="327"/>
        <v>0</v>
      </c>
      <c r="EM35" s="485">
        <f t="shared" si="328"/>
        <v>0</v>
      </c>
      <c r="EN35" s="503">
        <f t="shared" si="329"/>
        <v>0</v>
      </c>
      <c r="EO35" s="504">
        <f t="shared" si="330"/>
        <v>0</v>
      </c>
      <c r="EP35" s="496"/>
      <c r="EQ35" s="505">
        <f t="shared" si="331"/>
        <v>0</v>
      </c>
      <c r="ER35" s="504">
        <f t="shared" si="332"/>
        <v>0</v>
      </c>
      <c r="ES35" s="504">
        <f t="shared" si="333"/>
        <v>0</v>
      </c>
      <c r="ET35" s="503">
        <f t="shared" si="334"/>
        <v>0</v>
      </c>
      <c r="EU35" s="485">
        <f t="shared" si="335"/>
        <v>0</v>
      </c>
      <c r="EV35" s="495">
        <f t="shared" si="336"/>
        <v>0</v>
      </c>
      <c r="EW35" s="494">
        <f t="shared" si="337"/>
        <v>0</v>
      </c>
      <c r="EX35" s="485">
        <f t="shared" si="338"/>
        <v>0</v>
      </c>
      <c r="EY35" s="503">
        <f t="shared" si="339"/>
        <v>0</v>
      </c>
      <c r="EZ35" s="503">
        <f t="shared" si="340"/>
        <v>0</v>
      </c>
      <c r="FA35" s="485">
        <f t="shared" si="341"/>
        <v>0</v>
      </c>
      <c r="FB35" s="486">
        <f t="shared" si="342"/>
        <v>0</v>
      </c>
      <c r="FC35" s="488">
        <f t="shared" si="343"/>
        <v>0</v>
      </c>
      <c r="FD35" s="505">
        <f t="shared" si="344"/>
        <v>0</v>
      </c>
      <c r="FE35" s="503">
        <f t="shared" si="345"/>
        <v>0</v>
      </c>
      <c r="FF35" s="503">
        <f t="shared" si="346"/>
        <v>0</v>
      </c>
      <c r="FG35" s="506">
        <f t="shared" si="347"/>
        <v>0</v>
      </c>
      <c r="FH35" s="507">
        <f t="shared" si="193"/>
        <v>0</v>
      </c>
      <c r="FI35" s="508">
        <f t="shared" si="194"/>
        <v>0</v>
      </c>
      <c r="FJ35" s="572"/>
      <c r="FK35" s="509">
        <f t="shared" si="195"/>
        <v>0</v>
      </c>
      <c r="FL35" s="508">
        <f t="shared" si="196"/>
        <v>0</v>
      </c>
      <c r="FM35" s="572"/>
      <c r="FN35" s="511">
        <f t="shared" si="197"/>
        <v>0</v>
      </c>
      <c r="FO35" s="508">
        <f t="shared" si="198"/>
        <v>0</v>
      </c>
      <c r="FP35" s="572"/>
      <c r="FQ35" s="509">
        <f t="shared" si="199"/>
        <v>0</v>
      </c>
      <c r="FR35" s="508">
        <f t="shared" si="200"/>
        <v>0</v>
      </c>
      <c r="FS35" s="572"/>
      <c r="FT35" s="509">
        <f t="shared" si="201"/>
        <v>0</v>
      </c>
      <c r="FU35" s="508">
        <f t="shared" si="202"/>
        <v>0</v>
      </c>
      <c r="FV35" s="572"/>
      <c r="FW35" s="507">
        <f t="shared" si="203"/>
        <v>0</v>
      </c>
      <c r="FX35" s="508">
        <f t="shared" si="204"/>
        <v>0</v>
      </c>
      <c r="FY35" s="572"/>
      <c r="FZ35" s="512">
        <f t="shared" si="205"/>
        <v>0</v>
      </c>
      <c r="GA35" s="501">
        <f t="shared" si="206"/>
        <v>0</v>
      </c>
      <c r="GB35" s="572"/>
      <c r="GC35" s="507">
        <f t="shared" si="207"/>
        <v>0</v>
      </c>
      <c r="GD35" s="508">
        <f t="shared" si="208"/>
        <v>0</v>
      </c>
      <c r="GE35" s="572"/>
      <c r="GF35" s="512">
        <f t="shared" si="209"/>
        <v>0</v>
      </c>
      <c r="GG35" s="508">
        <f t="shared" si="210"/>
        <v>0</v>
      </c>
      <c r="GH35" s="572"/>
      <c r="GI35" s="507">
        <f t="shared" si="211"/>
        <v>0</v>
      </c>
      <c r="GJ35" s="508">
        <f t="shared" si="212"/>
        <v>0</v>
      </c>
      <c r="GK35" s="572"/>
      <c r="GL35" s="512">
        <f t="shared" si="213"/>
        <v>0</v>
      </c>
      <c r="GM35" s="508">
        <f t="shared" si="214"/>
        <v>0</v>
      </c>
      <c r="GN35" s="572"/>
      <c r="GO35" s="509">
        <f t="shared" si="215"/>
        <v>0</v>
      </c>
      <c r="GP35" s="508">
        <f t="shared" si="216"/>
        <v>0</v>
      </c>
      <c r="GQ35" s="572"/>
      <c r="GR35" s="507">
        <f t="shared" si="348"/>
        <v>0</v>
      </c>
      <c r="GS35" s="508">
        <f t="shared" si="349"/>
        <v>0</v>
      </c>
      <c r="GT35" s="513">
        <f t="shared" si="217"/>
        <v>0</v>
      </c>
      <c r="GU35" s="510">
        <f t="shared" si="350"/>
        <v>0</v>
      </c>
      <c r="GV35" s="514" t="str">
        <f t="shared" ref="GV35" si="836">IF($F35="今回請求",GV34,IF($F35="済",GV34,""))</f>
        <v/>
      </c>
      <c r="GW35" s="481">
        <f t="shared" ref="GW35" si="837">IFERROR(IF($F35="今回請求",GW34,IF($F35="済",GW34,0)),"")</f>
        <v>0</v>
      </c>
      <c r="GX35" s="613"/>
      <c r="GY35" s="609">
        <f t="shared" si="218"/>
        <v>0</v>
      </c>
      <c r="GZ35" s="609"/>
      <c r="HA35" s="609"/>
      <c r="HB35" s="599"/>
      <c r="HC35" s="620" t="str">
        <f t="shared" si="78"/>
        <v/>
      </c>
      <c r="HD35" s="621" t="str">
        <f t="shared" si="79"/>
        <v/>
      </c>
      <c r="HE35" s="622" t="str">
        <f t="shared" si="787"/>
        <v>OK</v>
      </c>
    </row>
    <row r="36" spans="1:213" ht="25.5" customHeight="1">
      <c r="A36" s="28" t="str">
        <f t="shared" si="187"/>
        <v>令和６年度</v>
      </c>
      <c r="B36" s="29" t="str">
        <f t="shared" si="188"/>
        <v>2次</v>
      </c>
      <c r="C36" s="567" t="str">
        <f t="shared" si="189"/>
        <v>群馬県</v>
      </c>
      <c r="D36" s="25">
        <f t="shared" si="190"/>
        <v>11</v>
      </c>
      <c r="E36" s="24" t="s">
        <v>137</v>
      </c>
      <c r="F36" s="460">
        <f t="shared" si="732"/>
        <v>0</v>
      </c>
      <c r="G36" s="225"/>
      <c r="H36" s="224"/>
      <c r="I36" s="422"/>
      <c r="J36" s="384"/>
      <c r="K36" s="422"/>
      <c r="L36" s="423"/>
      <c r="M36" s="561"/>
      <c r="N36" s="385"/>
      <c r="O36" s="569" t="str">
        <f t="shared" ref="O36" si="838">IF((S36+AM36)&gt;0,ROUNDDOWN((S36+AM36)/(V36+AP36),4)*1000," ")</f>
        <v xml:space="preserve"> </v>
      </c>
      <c r="P36" s="461" t="str">
        <f>IFERROR(IF(M36="","",VLOOKUP(M36,'リスト　修正しない事'!$Q$3:$R$30,2,0)),0)</f>
        <v/>
      </c>
      <c r="Q36" s="66"/>
      <c r="R36" s="450"/>
      <c r="S36" s="286"/>
      <c r="T36" s="462" t="str">
        <f>IFERROR(IF(M36="","",VLOOKUP(M36,'リスト　修正しない事'!$X$3:$Y$30,2,0)),0)</f>
        <v/>
      </c>
      <c r="U36" s="59">
        <f t="shared" si="230"/>
        <v>0</v>
      </c>
      <c r="V36" s="56"/>
      <c r="W36" s="50">
        <f t="shared" si="232"/>
        <v>0</v>
      </c>
      <c r="X36" s="49"/>
      <c r="Y36" s="50">
        <f t="shared" si="234"/>
        <v>0</v>
      </c>
      <c r="Z36" s="50">
        <f t="shared" si="235"/>
        <v>0</v>
      </c>
      <c r="AA36" s="54">
        <f t="shared" si="236"/>
        <v>0</v>
      </c>
      <c r="AB36" s="351">
        <f t="shared" si="237"/>
        <v>0</v>
      </c>
      <c r="AC36" s="55"/>
      <c r="AD36" s="286"/>
      <c r="AE36" s="289" t="s">
        <v>391</v>
      </c>
      <c r="AF36" s="59">
        <f t="shared" si="239"/>
        <v>0</v>
      </c>
      <c r="AG36" s="56"/>
      <c r="AH36" s="52"/>
      <c r="AI36" s="54">
        <f t="shared" si="242"/>
        <v>0</v>
      </c>
      <c r="AJ36" s="54">
        <f t="shared" si="243"/>
        <v>0</v>
      </c>
      <c r="AK36" s="351">
        <f t="shared" si="244"/>
        <v>0</v>
      </c>
      <c r="AL36" s="55"/>
      <c r="AM36" s="288"/>
      <c r="AN36" s="51" t="str">
        <f>IFERROR(IF(AP36="","",VLOOKUP(M36,'リスト　修正しない事'!$AA$3:$AB$30,2,0)),0)</f>
        <v/>
      </c>
      <c r="AO36" s="59">
        <f t="shared" si="246"/>
        <v>0</v>
      </c>
      <c r="AP36" s="56"/>
      <c r="AQ36" s="58">
        <f t="shared" si="248"/>
        <v>0</v>
      </c>
      <c r="AR36" s="52"/>
      <c r="AS36" s="59">
        <f t="shared" si="250"/>
        <v>0</v>
      </c>
      <c r="AT36" s="50">
        <f t="shared" si="251"/>
        <v>0</v>
      </c>
      <c r="AU36" s="54">
        <f t="shared" si="252"/>
        <v>0</v>
      </c>
      <c r="AV36" s="351">
        <f t="shared" si="253"/>
        <v>0</v>
      </c>
      <c r="AW36" s="55"/>
      <c r="AX36" s="286"/>
      <c r="AY36" s="289" t="s">
        <v>129</v>
      </c>
      <c r="AZ36" s="59">
        <f t="shared" si="255"/>
        <v>0</v>
      </c>
      <c r="BA36" s="56"/>
      <c r="BB36" s="52"/>
      <c r="BC36" s="50">
        <f t="shared" si="258"/>
        <v>0</v>
      </c>
      <c r="BD36" s="54">
        <f t="shared" si="259"/>
        <v>0</v>
      </c>
      <c r="BE36" s="351">
        <f t="shared" si="260"/>
        <v>0</v>
      </c>
      <c r="BF36" s="55"/>
      <c r="BG36" s="288"/>
      <c r="BH36" s="289" t="s">
        <v>391</v>
      </c>
      <c r="BI36" s="59">
        <f t="shared" si="262"/>
        <v>0</v>
      </c>
      <c r="BJ36" s="56"/>
      <c r="BK36" s="52"/>
      <c r="BL36" s="50">
        <f t="shared" si="265"/>
        <v>0</v>
      </c>
      <c r="BM36" s="54">
        <f t="shared" si="266"/>
        <v>0</v>
      </c>
      <c r="BN36" s="351">
        <f t="shared" si="267"/>
        <v>0</v>
      </c>
      <c r="BO36" s="55"/>
      <c r="BP36" s="286"/>
      <c r="BQ36" s="289" t="s">
        <v>391</v>
      </c>
      <c r="BR36" s="59">
        <f t="shared" si="269"/>
        <v>0</v>
      </c>
      <c r="BS36" s="56"/>
      <c r="BT36" s="52"/>
      <c r="BU36" s="50">
        <f t="shared" si="272"/>
        <v>0</v>
      </c>
      <c r="BV36" s="54">
        <f t="shared" si="273"/>
        <v>0</v>
      </c>
      <c r="BW36" s="351">
        <f t="shared" si="274"/>
        <v>0</v>
      </c>
      <c r="BX36" s="55"/>
      <c r="BY36" s="288"/>
      <c r="BZ36" s="289" t="s">
        <v>391</v>
      </c>
      <c r="CA36" s="59">
        <f t="shared" si="276"/>
        <v>0</v>
      </c>
      <c r="CB36" s="56"/>
      <c r="CC36" s="52"/>
      <c r="CD36" s="50">
        <f t="shared" si="279"/>
        <v>0</v>
      </c>
      <c r="CE36" s="54">
        <f t="shared" si="280"/>
        <v>0</v>
      </c>
      <c r="CF36" s="351">
        <f t="shared" si="281"/>
        <v>0</v>
      </c>
      <c r="CG36" s="55"/>
      <c r="CH36" s="48">
        <f t="shared" si="282"/>
        <v>0</v>
      </c>
      <c r="CI36" s="50">
        <f t="shared" si="283"/>
        <v>0</v>
      </c>
      <c r="CJ36" s="50">
        <f t="shared" si="284"/>
        <v>0</v>
      </c>
      <c r="CK36" s="50">
        <f t="shared" si="285"/>
        <v>0</v>
      </c>
      <c r="CL36" s="50">
        <f t="shared" si="286"/>
        <v>0</v>
      </c>
      <c r="CM36" s="304">
        <f t="shared" si="287"/>
        <v>0</v>
      </c>
      <c r="CN36" s="61"/>
      <c r="CO36" s="288"/>
      <c r="CP36" s="51" t="str">
        <f>IFERROR(IF(CR36="","",VLOOKUP(M36,'リスト　修正しない事'!$AD$7:$AE$29,2,0)),0)</f>
        <v/>
      </c>
      <c r="CQ36" s="424">
        <f t="shared" ref="CQ36" si="839">IF(CR36&gt;0,1,0)</f>
        <v>0</v>
      </c>
      <c r="CR36" s="56"/>
      <c r="CS36" s="50">
        <f t="shared" si="291"/>
        <v>0</v>
      </c>
      <c r="CT36" s="52"/>
      <c r="CU36" s="59">
        <f t="shared" si="293"/>
        <v>0</v>
      </c>
      <c r="CV36" s="50">
        <f t="shared" si="294"/>
        <v>0</v>
      </c>
      <c r="CW36" s="54">
        <f t="shared" si="295"/>
        <v>0</v>
      </c>
      <c r="CX36" s="351">
        <f t="shared" si="296"/>
        <v>0</v>
      </c>
      <c r="CY36" s="55"/>
      <c r="CZ36" s="288"/>
      <c r="DA36" s="289" t="s">
        <v>391</v>
      </c>
      <c r="DB36" s="424">
        <f t="shared" si="298"/>
        <v>0</v>
      </c>
      <c r="DC36" s="56"/>
      <c r="DD36" s="52"/>
      <c r="DE36" s="50">
        <f t="shared" si="301"/>
        <v>0</v>
      </c>
      <c r="DF36" s="54">
        <f t="shared" si="302"/>
        <v>0</v>
      </c>
      <c r="DG36" s="351">
        <f t="shared" si="303"/>
        <v>0</v>
      </c>
      <c r="DH36" s="55"/>
      <c r="DI36" s="288"/>
      <c r="DJ36" s="289" t="s">
        <v>391</v>
      </c>
      <c r="DK36" s="424">
        <f t="shared" si="305"/>
        <v>0</v>
      </c>
      <c r="DL36" s="56"/>
      <c r="DM36" s="52"/>
      <c r="DN36" s="50">
        <f t="shared" si="308"/>
        <v>0</v>
      </c>
      <c r="DO36" s="54">
        <f t="shared" si="309"/>
        <v>0</v>
      </c>
      <c r="DP36" s="351">
        <f t="shared" si="310"/>
        <v>0</v>
      </c>
      <c r="DQ36" s="55"/>
      <c r="DR36" s="288"/>
      <c r="DS36" s="289" t="s">
        <v>391</v>
      </c>
      <c r="DT36" s="424">
        <f t="shared" si="312"/>
        <v>0</v>
      </c>
      <c r="DU36" s="56"/>
      <c r="DV36" s="52"/>
      <c r="DW36" s="50">
        <f t="shared" si="315"/>
        <v>0</v>
      </c>
      <c r="DX36" s="54">
        <f t="shared" si="316"/>
        <v>0</v>
      </c>
      <c r="DY36" s="351">
        <f t="shared" si="317"/>
        <v>0</v>
      </c>
      <c r="DZ36" s="55"/>
      <c r="EA36" s="288"/>
      <c r="EB36" s="289" t="s">
        <v>391</v>
      </c>
      <c r="EC36" s="424">
        <f t="shared" si="319"/>
        <v>0</v>
      </c>
      <c r="ED36" s="56"/>
      <c r="EE36" s="52"/>
      <c r="EF36" s="50">
        <f t="shared" si="322"/>
        <v>0</v>
      </c>
      <c r="EG36" s="54">
        <f t="shared" si="323"/>
        <v>0</v>
      </c>
      <c r="EH36" s="351">
        <f t="shared" si="324"/>
        <v>0</v>
      </c>
      <c r="EI36" s="55"/>
      <c r="EJ36" s="48">
        <f t="shared" si="325"/>
        <v>0</v>
      </c>
      <c r="EK36" s="51">
        <f t="shared" si="326"/>
        <v>0</v>
      </c>
      <c r="EL36" s="51">
        <f t="shared" si="327"/>
        <v>0</v>
      </c>
      <c r="EM36" s="50">
        <f t="shared" si="328"/>
        <v>0</v>
      </c>
      <c r="EN36" s="51">
        <f t="shared" si="329"/>
        <v>0</v>
      </c>
      <c r="EO36" s="62">
        <f t="shared" si="330"/>
        <v>0</v>
      </c>
      <c r="EP36" s="61"/>
      <c r="EQ36" s="64">
        <f t="shared" si="331"/>
        <v>0</v>
      </c>
      <c r="ER36" s="62">
        <f t="shared" si="332"/>
        <v>0</v>
      </c>
      <c r="ES36" s="62">
        <f t="shared" si="333"/>
        <v>0</v>
      </c>
      <c r="ET36" s="51">
        <f t="shared" si="334"/>
        <v>0</v>
      </c>
      <c r="EU36" s="50">
        <f t="shared" si="335"/>
        <v>0</v>
      </c>
      <c r="EV36" s="304">
        <f t="shared" si="336"/>
        <v>0</v>
      </c>
      <c r="EW36" s="48">
        <f t="shared" si="337"/>
        <v>0</v>
      </c>
      <c r="EX36" s="50">
        <f t="shared" si="338"/>
        <v>0</v>
      </c>
      <c r="EY36" s="51">
        <f t="shared" si="339"/>
        <v>0</v>
      </c>
      <c r="EZ36" s="51">
        <f t="shared" si="340"/>
        <v>0</v>
      </c>
      <c r="FA36" s="50">
        <f t="shared" si="341"/>
        <v>0</v>
      </c>
      <c r="FB36" s="54">
        <f t="shared" si="342"/>
        <v>0</v>
      </c>
      <c r="FC36" s="55">
        <f t="shared" si="343"/>
        <v>0</v>
      </c>
      <c r="FD36" s="64">
        <f t="shared" si="344"/>
        <v>0</v>
      </c>
      <c r="FE36" s="51">
        <f t="shared" si="345"/>
        <v>0</v>
      </c>
      <c r="FF36" s="51">
        <f t="shared" si="346"/>
        <v>0</v>
      </c>
      <c r="FG36" s="63">
        <f t="shared" si="347"/>
        <v>0</v>
      </c>
      <c r="FH36" s="53">
        <f t="shared" si="193"/>
        <v>0</v>
      </c>
      <c r="FI36" s="60">
        <f t="shared" si="194"/>
        <v>0</v>
      </c>
      <c r="FJ36" s="571"/>
      <c r="FK36" s="369">
        <f t="shared" si="195"/>
        <v>0</v>
      </c>
      <c r="FL36" s="60">
        <f t="shared" si="196"/>
        <v>0</v>
      </c>
      <c r="FM36" s="571"/>
      <c r="FN36" s="355">
        <f t="shared" si="197"/>
        <v>0</v>
      </c>
      <c r="FO36" s="60">
        <f t="shared" si="198"/>
        <v>0</v>
      </c>
      <c r="FP36" s="571"/>
      <c r="FQ36" s="369">
        <f t="shared" si="199"/>
        <v>0</v>
      </c>
      <c r="FR36" s="60">
        <f t="shared" si="200"/>
        <v>0</v>
      </c>
      <c r="FS36" s="571"/>
      <c r="FT36" s="369">
        <f t="shared" si="201"/>
        <v>0</v>
      </c>
      <c r="FU36" s="60">
        <f t="shared" si="202"/>
        <v>0</v>
      </c>
      <c r="FV36" s="571"/>
      <c r="FW36" s="53">
        <f t="shared" si="203"/>
        <v>0</v>
      </c>
      <c r="FX36" s="60">
        <f t="shared" si="204"/>
        <v>0</v>
      </c>
      <c r="FY36" s="571"/>
      <c r="FZ36" s="377">
        <f t="shared" si="205"/>
        <v>0</v>
      </c>
      <c r="GA36" s="425">
        <f t="shared" si="206"/>
        <v>0</v>
      </c>
      <c r="GB36" s="571"/>
      <c r="GC36" s="53">
        <f t="shared" si="207"/>
        <v>0</v>
      </c>
      <c r="GD36" s="60">
        <f t="shared" si="208"/>
        <v>0</v>
      </c>
      <c r="GE36" s="571"/>
      <c r="GF36" s="377">
        <f t="shared" si="209"/>
        <v>0</v>
      </c>
      <c r="GG36" s="60">
        <f t="shared" si="210"/>
        <v>0</v>
      </c>
      <c r="GH36" s="571"/>
      <c r="GI36" s="53">
        <f t="shared" si="211"/>
        <v>0</v>
      </c>
      <c r="GJ36" s="60">
        <f t="shared" si="212"/>
        <v>0</v>
      </c>
      <c r="GK36" s="571"/>
      <c r="GL36" s="377">
        <f t="shared" si="213"/>
        <v>0</v>
      </c>
      <c r="GM36" s="60">
        <f t="shared" si="214"/>
        <v>0</v>
      </c>
      <c r="GN36" s="571"/>
      <c r="GO36" s="369">
        <f t="shared" si="215"/>
        <v>0</v>
      </c>
      <c r="GP36" s="60">
        <f t="shared" si="216"/>
        <v>0</v>
      </c>
      <c r="GQ36" s="571"/>
      <c r="GR36" s="53">
        <f t="shared" si="348"/>
        <v>0</v>
      </c>
      <c r="GS36" s="60">
        <f t="shared" si="349"/>
        <v>0</v>
      </c>
      <c r="GT36" s="57">
        <f t="shared" si="217"/>
        <v>0</v>
      </c>
      <c r="GU36" s="65">
        <f t="shared" si="350"/>
        <v>0</v>
      </c>
      <c r="GV36" s="428"/>
      <c r="GW36" s="430"/>
      <c r="GX36" s="608"/>
      <c r="GY36" s="609">
        <f t="shared" si="218"/>
        <v>0</v>
      </c>
      <c r="GZ36" s="609"/>
      <c r="HA36" s="609"/>
      <c r="HB36" s="599"/>
      <c r="HC36" s="623" t="str">
        <f t="shared" si="78"/>
        <v/>
      </c>
      <c r="HD36" s="624" t="str">
        <f t="shared" si="79"/>
        <v xml:space="preserve"> </v>
      </c>
      <c r="HE36" s="625" t="str">
        <f t="shared" si="787"/>
        <v>OK</v>
      </c>
    </row>
    <row r="37" spans="1:213" ht="25.5" customHeight="1">
      <c r="A37" s="564" t="str">
        <f t="shared" si="187"/>
        <v>令和６年度</v>
      </c>
      <c r="B37" s="565" t="str">
        <f t="shared" si="188"/>
        <v>2次</v>
      </c>
      <c r="C37" s="566" t="str">
        <f t="shared" si="189"/>
        <v>群馬県</v>
      </c>
      <c r="D37" s="440">
        <f t="shared" si="190"/>
        <v>11</v>
      </c>
      <c r="E37" s="441" t="s">
        <v>138</v>
      </c>
      <c r="F37" s="448"/>
      <c r="G37" s="470">
        <f t="shared" ref="G37" si="840">+G36</f>
        <v>0</v>
      </c>
      <c r="H37" s="471" t="str">
        <f t="shared" ref="H37" si="841">IF($F37="今回請求",H36,IF($F37="済",H36,""))</f>
        <v/>
      </c>
      <c r="I37" s="472" t="str">
        <f t="shared" ref="I37" si="842">IF($F37="今回請求",I36,IF($F37="済",I36,""))</f>
        <v/>
      </c>
      <c r="J37" s="473" t="str">
        <f t="shared" ref="J37" si="843">IF($F37="今回請求",J36,IF($F37="済",J36,""))</f>
        <v/>
      </c>
      <c r="K37" s="474" t="str">
        <f t="shared" ref="K37" si="844">IF($F37="今回請求",K36,IF($F37="済",K36,""))</f>
        <v/>
      </c>
      <c r="L37" s="475" t="str">
        <f t="shared" ref="L37" si="845">IF($F37="今回請求",L36,IF($F37="済",L36,""))</f>
        <v/>
      </c>
      <c r="M37" s="476" t="str">
        <f t="shared" ref="M37" si="846">IF($F37="今回請求",M36,IF($F37="済",M36,""))</f>
        <v/>
      </c>
      <c r="N37" s="475" t="str">
        <f t="shared" ref="N37" si="847">IF($F37="今回請求",N36,IF($F37="済",N36,""))</f>
        <v/>
      </c>
      <c r="O37" s="477" t="str">
        <f t="shared" ref="O37" si="848">IFERROR(IF((S37+AM37)&gt;0,ROUNDDOWN((S37+AM37)/(V37+AP37),4)*1000," "),"")</f>
        <v/>
      </c>
      <c r="P37" s="478" t="str">
        <f>IFERROR(IF(M37="","",VLOOKUP(M37,'リスト　修正しない事'!$Q$3:$R$30,2,0)),0)</f>
        <v/>
      </c>
      <c r="Q37" s="479" t="str">
        <f t="shared" ref="Q37" si="849">IF($F37="今回請求",Q36,IF($F37="済",Q36,""))</f>
        <v/>
      </c>
      <c r="R37" s="480" t="str">
        <f t="shared" ref="R37" si="850">IF($F37="今回請求",R36,IF($F37="済",R36,""))</f>
        <v/>
      </c>
      <c r="S37" s="481" t="str">
        <f t="shared" ref="S37" si="851">IFERROR(IF($F37="今回請求",S36,IF($F37="済",S36,"")),"")</f>
        <v/>
      </c>
      <c r="T37" s="482" t="str">
        <f>IFERROR(IF(M37="","",VLOOKUP(M37,'リスト　修正しない事'!$X$3:$Y$30,2,0)),0)</f>
        <v/>
      </c>
      <c r="U37" s="483">
        <f t="shared" si="230"/>
        <v>0</v>
      </c>
      <c r="V37" s="481">
        <f t="shared" ref="V37" si="852">IFERROR(IF($F37="今回請求",V36,IF($F37="済",V36,0)),"")</f>
        <v>0</v>
      </c>
      <c r="W37" s="484">
        <f t="shared" si="232"/>
        <v>0</v>
      </c>
      <c r="X37" s="481">
        <f t="shared" ref="X37" si="853">IFERROR(IF($F37="今回請求",X36,IF($F37="済",X36,0)),"")</f>
        <v>0</v>
      </c>
      <c r="Y37" s="485">
        <f t="shared" si="234"/>
        <v>0</v>
      </c>
      <c r="Z37" s="485">
        <f t="shared" si="235"/>
        <v>0</v>
      </c>
      <c r="AA37" s="486">
        <f t="shared" si="236"/>
        <v>0</v>
      </c>
      <c r="AB37" s="487">
        <f t="shared" si="237"/>
        <v>0</v>
      </c>
      <c r="AC37" s="488"/>
      <c r="AD37" s="481" t="str">
        <f t="shared" ref="AD37" si="854">IFERROR(IF($F37="今回請求",AD36,IF($F37="済",AD36,"")),"")</f>
        <v/>
      </c>
      <c r="AE37" s="484" t="s">
        <v>391</v>
      </c>
      <c r="AF37" s="484">
        <f t="shared" si="239"/>
        <v>0</v>
      </c>
      <c r="AG37" s="481">
        <f t="shared" ref="AG37" si="855">IFERROR(IF($F37="今回請求",AG36,IF($F37="済",AG36,0)),"")</f>
        <v>0</v>
      </c>
      <c r="AH37" s="481">
        <f t="shared" ref="AH37" si="856">IFERROR(IF($F37="今回請求",AH36,IF($F37="済",AH36,0)),"")</f>
        <v>0</v>
      </c>
      <c r="AI37" s="489">
        <f t="shared" si="242"/>
        <v>0</v>
      </c>
      <c r="AJ37" s="486">
        <f t="shared" si="243"/>
        <v>0</v>
      </c>
      <c r="AK37" s="487">
        <f t="shared" si="244"/>
        <v>0</v>
      </c>
      <c r="AL37" s="488"/>
      <c r="AM37" s="481" t="str">
        <f t="shared" ref="AM37" si="857">IFERROR(IF($F37="今回請求",AM36,IF($F37="済",AM36,"")),"")</f>
        <v/>
      </c>
      <c r="AN37" s="490">
        <f>IFERROR(IF(AP37="","",VLOOKUP(M37,'リスト　修正しない事'!$AA$3:$AB$30,2,0)),0)</f>
        <v>0</v>
      </c>
      <c r="AO37" s="490">
        <f t="shared" si="246"/>
        <v>0</v>
      </c>
      <c r="AP37" s="481">
        <f t="shared" ref="AP37" si="858">IFERROR(IF($F37="今回請求",AP36,IF($F37="済",AP36,0)),"")</f>
        <v>0</v>
      </c>
      <c r="AQ37" s="490">
        <f t="shared" si="248"/>
        <v>0</v>
      </c>
      <c r="AR37" s="481">
        <f t="shared" ref="AR37" si="859">IFERROR(IF($F37="今回請求",AR36,IF($F37="済",AR36,0)),"")</f>
        <v>0</v>
      </c>
      <c r="AS37" s="491">
        <f t="shared" si="250"/>
        <v>0</v>
      </c>
      <c r="AT37" s="485">
        <f t="shared" si="251"/>
        <v>0</v>
      </c>
      <c r="AU37" s="486">
        <f t="shared" si="252"/>
        <v>0</v>
      </c>
      <c r="AV37" s="487">
        <f t="shared" si="253"/>
        <v>0</v>
      </c>
      <c r="AW37" s="488"/>
      <c r="AX37" s="481" t="str">
        <f t="shared" ref="AX37" si="860">IFERROR(IF($F37="今回請求",AX36,IF($F37="済",AX36,"")),"")</f>
        <v/>
      </c>
      <c r="AY37" s="492" t="s">
        <v>129</v>
      </c>
      <c r="AZ37" s="493">
        <f t="shared" si="255"/>
        <v>0</v>
      </c>
      <c r="BA37" s="481">
        <f t="shared" ref="BA37" si="861">IFERROR(IF($F37="今回請求",BA36,IF($F37="済",BA36,0)),"")</f>
        <v>0</v>
      </c>
      <c r="BB37" s="481">
        <f t="shared" ref="BB37" si="862">IFERROR(IF($F37="今回請求",BB36,IF($F37="済",BB36,0)),"")</f>
        <v>0</v>
      </c>
      <c r="BC37" s="485">
        <f t="shared" si="258"/>
        <v>0</v>
      </c>
      <c r="BD37" s="486">
        <f t="shared" si="259"/>
        <v>0</v>
      </c>
      <c r="BE37" s="487">
        <f t="shared" si="260"/>
        <v>0</v>
      </c>
      <c r="BF37" s="488"/>
      <c r="BG37" s="481" t="str">
        <f t="shared" ref="BG37" si="863">IFERROR(IF($F37="今回請求",BG36,IF($F37="済",BG36,"")),"")</f>
        <v/>
      </c>
      <c r="BH37" s="492" t="s">
        <v>391</v>
      </c>
      <c r="BI37" s="493">
        <f t="shared" si="262"/>
        <v>0</v>
      </c>
      <c r="BJ37" s="481">
        <f t="shared" ref="BJ37" si="864">IFERROR(IF($F37="今回請求",BJ36,IF($F37="済",BJ36,0)),"")</f>
        <v>0</v>
      </c>
      <c r="BK37" s="481">
        <f t="shared" ref="BK37" si="865">IFERROR(IF($F37="今回請求",BK36,IF($F37="済",BK36,0)),"")</f>
        <v>0</v>
      </c>
      <c r="BL37" s="485">
        <f t="shared" si="265"/>
        <v>0</v>
      </c>
      <c r="BM37" s="486">
        <f t="shared" si="266"/>
        <v>0</v>
      </c>
      <c r="BN37" s="487">
        <f t="shared" si="267"/>
        <v>0</v>
      </c>
      <c r="BO37" s="488"/>
      <c r="BP37" s="481" t="str">
        <f t="shared" ref="BP37" si="866">IFERROR(IF($F37="今回請求",BP36,IF($F37="済",BP36,"")),"")</f>
        <v/>
      </c>
      <c r="BQ37" s="492" t="s">
        <v>391</v>
      </c>
      <c r="BR37" s="493">
        <f t="shared" si="269"/>
        <v>0</v>
      </c>
      <c r="BS37" s="481">
        <f t="shared" ref="BS37" si="867">IFERROR(IF($F37="今回請求",BS36,IF($F37="済",BS36,0)),"")</f>
        <v>0</v>
      </c>
      <c r="BT37" s="481">
        <f t="shared" ref="BT37" si="868">IFERROR(IF($F37="今回請求",BT36,IF($F37="済",BT36,0)),"")</f>
        <v>0</v>
      </c>
      <c r="BU37" s="485">
        <f t="shared" si="272"/>
        <v>0</v>
      </c>
      <c r="BV37" s="486">
        <f t="shared" si="273"/>
        <v>0</v>
      </c>
      <c r="BW37" s="487">
        <f t="shared" si="274"/>
        <v>0</v>
      </c>
      <c r="BX37" s="488"/>
      <c r="BY37" s="481" t="str">
        <f t="shared" ref="BY37" si="869">IFERROR(IF($F37="今回請求",BY36,IF($F37="済",BY36,"")),"")</f>
        <v/>
      </c>
      <c r="BZ37" s="492" t="s">
        <v>391</v>
      </c>
      <c r="CA37" s="493">
        <f t="shared" si="276"/>
        <v>0</v>
      </c>
      <c r="CB37" s="481">
        <f t="shared" ref="CB37" si="870">IFERROR(IF($F37="今回請求",CB36,IF($F37="済",CB36,0)),"")</f>
        <v>0</v>
      </c>
      <c r="CC37" s="481">
        <f t="shared" ref="CC37" si="871">IFERROR(IF($F37="今回請求",CC36,IF($F37="済",CC36,0)),"")</f>
        <v>0</v>
      </c>
      <c r="CD37" s="485">
        <f t="shared" si="279"/>
        <v>0</v>
      </c>
      <c r="CE37" s="486">
        <f t="shared" si="280"/>
        <v>0</v>
      </c>
      <c r="CF37" s="487">
        <f t="shared" si="281"/>
        <v>0</v>
      </c>
      <c r="CG37" s="488"/>
      <c r="CH37" s="494">
        <f t="shared" si="282"/>
        <v>0</v>
      </c>
      <c r="CI37" s="485">
        <f t="shared" si="283"/>
        <v>0</v>
      </c>
      <c r="CJ37" s="485">
        <f t="shared" si="284"/>
        <v>0</v>
      </c>
      <c r="CK37" s="485">
        <f t="shared" si="285"/>
        <v>0</v>
      </c>
      <c r="CL37" s="485">
        <f t="shared" si="286"/>
        <v>0</v>
      </c>
      <c r="CM37" s="495">
        <f t="shared" si="287"/>
        <v>0</v>
      </c>
      <c r="CN37" s="496"/>
      <c r="CO37" s="481" t="str">
        <f t="shared" ref="CO37" si="872">IFERROR(IF($F37="今回請求",CO36,IF($F37="済",CO36,"")),"")</f>
        <v/>
      </c>
      <c r="CP37" s="497">
        <f>IFERROR(IF(CR37="","",VLOOKUP(M37,'リスト　修正しない事'!$AD$7:$AE$29,2,0)),0)</f>
        <v>0</v>
      </c>
      <c r="CQ37" s="498">
        <f t="shared" ref="CQ37" si="873">IFERROR(IF(CR37&gt;0,1,0),"")</f>
        <v>0</v>
      </c>
      <c r="CR37" s="481">
        <f t="shared" ref="CR37" si="874">IFERROR(IF($F37="今回請求",CR36,IF($F37="済",CR36,0)),"")</f>
        <v>0</v>
      </c>
      <c r="CS37" s="499">
        <f t="shared" si="291"/>
        <v>0</v>
      </c>
      <c r="CT37" s="481">
        <f t="shared" ref="CT37" si="875">IFERROR(IF($F37="今回請求",CT36,IF($F37="済",CT36,0)),"")</f>
        <v>0</v>
      </c>
      <c r="CU37" s="491">
        <f t="shared" si="293"/>
        <v>0</v>
      </c>
      <c r="CV37" s="485">
        <f t="shared" si="294"/>
        <v>0</v>
      </c>
      <c r="CW37" s="486">
        <f t="shared" si="295"/>
        <v>0</v>
      </c>
      <c r="CX37" s="487">
        <f t="shared" si="296"/>
        <v>0</v>
      </c>
      <c r="CY37" s="488"/>
      <c r="CZ37" s="481" t="str">
        <f t="shared" ref="CZ37" si="876">IFERROR(IF($F37="今回請求",CZ36,IF($F37="済",CZ36,"")),"")</f>
        <v/>
      </c>
      <c r="DA37" s="500" t="s">
        <v>391</v>
      </c>
      <c r="DB37" s="500">
        <f t="shared" si="298"/>
        <v>0</v>
      </c>
      <c r="DC37" s="481">
        <f t="shared" ref="DC37" si="877">IFERROR(IF($F37="今回請求",DC36,IF($F37="済",DC36,0)),"")</f>
        <v>0</v>
      </c>
      <c r="DD37" s="481">
        <f t="shared" ref="DD37" si="878">IFERROR(IF($F37="今回請求",DD36,IF($F37="済",DD36,0)),"")</f>
        <v>0</v>
      </c>
      <c r="DE37" s="501">
        <f t="shared" si="301"/>
        <v>0</v>
      </c>
      <c r="DF37" s="486">
        <f t="shared" si="302"/>
        <v>0</v>
      </c>
      <c r="DG37" s="487">
        <f t="shared" si="303"/>
        <v>0</v>
      </c>
      <c r="DH37" s="488"/>
      <c r="DI37" s="481" t="str">
        <f t="shared" ref="DI37" si="879">IFERROR(IF($F37="今回請求",DI36,IF($F37="済",DI36,"")),"")</f>
        <v/>
      </c>
      <c r="DJ37" s="492" t="s">
        <v>391</v>
      </c>
      <c r="DK37" s="492">
        <f t="shared" si="305"/>
        <v>0</v>
      </c>
      <c r="DL37" s="481">
        <f t="shared" ref="DL37" si="880">IFERROR(IF($F37="今回請求",DL36,IF($F37="済",DL36,0)),"")</f>
        <v>0</v>
      </c>
      <c r="DM37" s="481">
        <f t="shared" ref="DM37" si="881">IFERROR(IF($F37="今回請求",DM36,IF($F37="済",DM36,0)),"")</f>
        <v>0</v>
      </c>
      <c r="DN37" s="485">
        <f t="shared" si="308"/>
        <v>0</v>
      </c>
      <c r="DO37" s="486">
        <f t="shared" si="309"/>
        <v>0</v>
      </c>
      <c r="DP37" s="487">
        <f t="shared" si="310"/>
        <v>0</v>
      </c>
      <c r="DQ37" s="488"/>
      <c r="DR37" s="481" t="str">
        <f t="shared" ref="DR37" si="882">IFERROR(IF($F37="今回請求",DR36,IF($F37="済",DR36,"")),"")</f>
        <v/>
      </c>
      <c r="DS37" s="502" t="s">
        <v>391</v>
      </c>
      <c r="DT37" s="502">
        <f t="shared" si="312"/>
        <v>0</v>
      </c>
      <c r="DU37" s="481">
        <f t="shared" ref="DU37" si="883">IFERROR(IF($F37="今回請求",DU36,IF($F37="済",DU36,0)),"")</f>
        <v>0</v>
      </c>
      <c r="DV37" s="481">
        <f t="shared" ref="DV37" si="884">IFERROR(IF($F37="今回請求",DV36,IF($F37="済",DV36,0)),"")</f>
        <v>0</v>
      </c>
      <c r="DW37" s="485">
        <f t="shared" si="315"/>
        <v>0</v>
      </c>
      <c r="DX37" s="486">
        <f t="shared" si="316"/>
        <v>0</v>
      </c>
      <c r="DY37" s="487">
        <f t="shared" si="317"/>
        <v>0</v>
      </c>
      <c r="DZ37" s="488"/>
      <c r="EA37" s="481" t="str">
        <f t="shared" ref="EA37" si="885">IFERROR(IF($F37="今回請求",EA36,IF($F37="済",EA36,"")),"")</f>
        <v/>
      </c>
      <c r="EB37" s="492" t="s">
        <v>391</v>
      </c>
      <c r="EC37" s="492">
        <f t="shared" si="319"/>
        <v>0</v>
      </c>
      <c r="ED37" s="481">
        <f t="shared" ref="ED37" si="886">IFERROR(IF($F37="今回請求",ED36,IF($F37="済",ED36,0)),"")</f>
        <v>0</v>
      </c>
      <c r="EE37" s="481">
        <f t="shared" ref="EE37" si="887">IFERROR(IF($F37="今回請求",EE36,IF($F37="済",EE36,0)),"")</f>
        <v>0</v>
      </c>
      <c r="EF37" s="485">
        <f t="shared" si="322"/>
        <v>0</v>
      </c>
      <c r="EG37" s="486">
        <f t="shared" si="323"/>
        <v>0</v>
      </c>
      <c r="EH37" s="487">
        <f t="shared" si="324"/>
        <v>0</v>
      </c>
      <c r="EI37" s="488"/>
      <c r="EJ37" s="494">
        <f t="shared" si="325"/>
        <v>0</v>
      </c>
      <c r="EK37" s="503">
        <f t="shared" si="326"/>
        <v>0</v>
      </c>
      <c r="EL37" s="503">
        <f t="shared" si="327"/>
        <v>0</v>
      </c>
      <c r="EM37" s="485">
        <f t="shared" si="328"/>
        <v>0</v>
      </c>
      <c r="EN37" s="503">
        <f t="shared" si="329"/>
        <v>0</v>
      </c>
      <c r="EO37" s="504">
        <f t="shared" si="330"/>
        <v>0</v>
      </c>
      <c r="EP37" s="496"/>
      <c r="EQ37" s="505">
        <f t="shared" si="331"/>
        <v>0</v>
      </c>
      <c r="ER37" s="504">
        <f t="shared" si="332"/>
        <v>0</v>
      </c>
      <c r="ES37" s="504">
        <f t="shared" si="333"/>
        <v>0</v>
      </c>
      <c r="ET37" s="503">
        <f t="shared" si="334"/>
        <v>0</v>
      </c>
      <c r="EU37" s="485">
        <f t="shared" si="335"/>
        <v>0</v>
      </c>
      <c r="EV37" s="495">
        <f t="shared" si="336"/>
        <v>0</v>
      </c>
      <c r="EW37" s="494">
        <f t="shared" si="337"/>
        <v>0</v>
      </c>
      <c r="EX37" s="485">
        <f t="shared" si="338"/>
        <v>0</v>
      </c>
      <c r="EY37" s="503">
        <f t="shared" si="339"/>
        <v>0</v>
      </c>
      <c r="EZ37" s="503">
        <f t="shared" si="340"/>
        <v>0</v>
      </c>
      <c r="FA37" s="485">
        <f t="shared" si="341"/>
        <v>0</v>
      </c>
      <c r="FB37" s="486">
        <f t="shared" si="342"/>
        <v>0</v>
      </c>
      <c r="FC37" s="488">
        <f t="shared" si="343"/>
        <v>0</v>
      </c>
      <c r="FD37" s="505">
        <f t="shared" si="344"/>
        <v>0</v>
      </c>
      <c r="FE37" s="503">
        <f t="shared" si="345"/>
        <v>0</v>
      </c>
      <c r="FF37" s="503">
        <f t="shared" si="346"/>
        <v>0</v>
      </c>
      <c r="FG37" s="506">
        <f t="shared" si="347"/>
        <v>0</v>
      </c>
      <c r="FH37" s="507">
        <f t="shared" si="193"/>
        <v>0</v>
      </c>
      <c r="FI37" s="508">
        <f t="shared" si="194"/>
        <v>0</v>
      </c>
      <c r="FJ37" s="572"/>
      <c r="FK37" s="509">
        <f t="shared" si="195"/>
        <v>0</v>
      </c>
      <c r="FL37" s="508">
        <f t="shared" si="196"/>
        <v>0</v>
      </c>
      <c r="FM37" s="572"/>
      <c r="FN37" s="511">
        <f t="shared" si="197"/>
        <v>0</v>
      </c>
      <c r="FO37" s="508">
        <f t="shared" si="198"/>
        <v>0</v>
      </c>
      <c r="FP37" s="572"/>
      <c r="FQ37" s="509">
        <f t="shared" si="199"/>
        <v>0</v>
      </c>
      <c r="FR37" s="508">
        <f t="shared" si="200"/>
        <v>0</v>
      </c>
      <c r="FS37" s="572"/>
      <c r="FT37" s="509">
        <f t="shared" si="201"/>
        <v>0</v>
      </c>
      <c r="FU37" s="508">
        <f t="shared" si="202"/>
        <v>0</v>
      </c>
      <c r="FV37" s="572"/>
      <c r="FW37" s="507">
        <f t="shared" si="203"/>
        <v>0</v>
      </c>
      <c r="FX37" s="508">
        <f t="shared" si="204"/>
        <v>0</v>
      </c>
      <c r="FY37" s="572"/>
      <c r="FZ37" s="512">
        <f t="shared" si="205"/>
        <v>0</v>
      </c>
      <c r="GA37" s="501">
        <f t="shared" si="206"/>
        <v>0</v>
      </c>
      <c r="GB37" s="572"/>
      <c r="GC37" s="507">
        <f t="shared" si="207"/>
        <v>0</v>
      </c>
      <c r="GD37" s="508">
        <f t="shared" si="208"/>
        <v>0</v>
      </c>
      <c r="GE37" s="572"/>
      <c r="GF37" s="512">
        <f t="shared" si="209"/>
        <v>0</v>
      </c>
      <c r="GG37" s="508">
        <f t="shared" si="210"/>
        <v>0</v>
      </c>
      <c r="GH37" s="572"/>
      <c r="GI37" s="507">
        <f t="shared" si="211"/>
        <v>0</v>
      </c>
      <c r="GJ37" s="508">
        <f t="shared" si="212"/>
        <v>0</v>
      </c>
      <c r="GK37" s="572"/>
      <c r="GL37" s="512">
        <f t="shared" si="213"/>
        <v>0</v>
      </c>
      <c r="GM37" s="508">
        <f t="shared" si="214"/>
        <v>0</v>
      </c>
      <c r="GN37" s="572"/>
      <c r="GO37" s="509">
        <f t="shared" si="215"/>
        <v>0</v>
      </c>
      <c r="GP37" s="508">
        <f t="shared" si="216"/>
        <v>0</v>
      </c>
      <c r="GQ37" s="572"/>
      <c r="GR37" s="507">
        <f t="shared" si="348"/>
        <v>0</v>
      </c>
      <c r="GS37" s="508">
        <f t="shared" si="349"/>
        <v>0</v>
      </c>
      <c r="GT37" s="513">
        <f t="shared" si="217"/>
        <v>0</v>
      </c>
      <c r="GU37" s="510">
        <f t="shared" si="350"/>
        <v>0</v>
      </c>
      <c r="GV37" s="514" t="str">
        <f t="shared" ref="GV37" si="888">IF($F37="今回請求",GV36,IF($F37="済",GV36,""))</f>
        <v/>
      </c>
      <c r="GW37" s="481">
        <f t="shared" ref="GW37" si="889">IFERROR(IF($F37="今回請求",GW36,IF($F37="済",GW36,0)),"")</f>
        <v>0</v>
      </c>
      <c r="GX37" s="613"/>
      <c r="GY37" s="609">
        <f t="shared" si="218"/>
        <v>0</v>
      </c>
      <c r="GZ37" s="609"/>
      <c r="HA37" s="609"/>
      <c r="HB37" s="599"/>
      <c r="HC37" s="614" t="str">
        <f t="shared" si="78"/>
        <v/>
      </c>
      <c r="HD37" s="615" t="str">
        <f t="shared" si="79"/>
        <v/>
      </c>
      <c r="HE37" s="616" t="str">
        <f t="shared" si="787"/>
        <v>OK</v>
      </c>
    </row>
    <row r="38" spans="1:213" ht="25.5" customHeight="1">
      <c r="A38" s="28" t="str">
        <f t="shared" si="187"/>
        <v>令和６年度</v>
      </c>
      <c r="B38" s="29" t="str">
        <f t="shared" si="188"/>
        <v>2次</v>
      </c>
      <c r="C38" s="567" t="str">
        <f t="shared" si="189"/>
        <v>群馬県</v>
      </c>
      <c r="D38" s="25">
        <f t="shared" si="190"/>
        <v>12</v>
      </c>
      <c r="E38" s="24" t="s">
        <v>137</v>
      </c>
      <c r="F38" s="460">
        <f t="shared" si="732"/>
        <v>0</v>
      </c>
      <c r="G38" s="225"/>
      <c r="H38" s="224"/>
      <c r="I38" s="422"/>
      <c r="J38" s="384"/>
      <c r="K38" s="422"/>
      <c r="L38" s="423"/>
      <c r="M38" s="561"/>
      <c r="N38" s="385"/>
      <c r="O38" s="569" t="str">
        <f t="shared" ref="O38" si="890">IF((S38+AM38)&gt;0,ROUNDDOWN((S38+AM38)/(V38+AP38),4)*1000," ")</f>
        <v xml:space="preserve"> </v>
      </c>
      <c r="P38" s="461" t="str">
        <f>IFERROR(IF(M38="","",VLOOKUP(M38,'リスト　修正しない事'!$Q$3:$R$30,2,0)),0)</f>
        <v/>
      </c>
      <c r="Q38" s="66"/>
      <c r="R38" s="450"/>
      <c r="S38" s="286"/>
      <c r="T38" s="462" t="str">
        <f>IFERROR(IF(M38="","",VLOOKUP(M38,'リスト　修正しない事'!$X$3:$Y$30,2,0)),0)</f>
        <v/>
      </c>
      <c r="U38" s="59">
        <f t="shared" si="230"/>
        <v>0</v>
      </c>
      <c r="V38" s="56"/>
      <c r="W38" s="50">
        <f t="shared" si="232"/>
        <v>0</v>
      </c>
      <c r="X38" s="49"/>
      <c r="Y38" s="50">
        <f t="shared" si="234"/>
        <v>0</v>
      </c>
      <c r="Z38" s="50">
        <f t="shared" si="235"/>
        <v>0</v>
      </c>
      <c r="AA38" s="54">
        <f t="shared" si="236"/>
        <v>0</v>
      </c>
      <c r="AB38" s="351">
        <f t="shared" si="237"/>
        <v>0</v>
      </c>
      <c r="AC38" s="55"/>
      <c r="AD38" s="286"/>
      <c r="AE38" s="289" t="s">
        <v>391</v>
      </c>
      <c r="AF38" s="59">
        <f t="shared" si="239"/>
        <v>0</v>
      </c>
      <c r="AG38" s="56"/>
      <c r="AH38" s="52"/>
      <c r="AI38" s="54">
        <f t="shared" si="242"/>
        <v>0</v>
      </c>
      <c r="AJ38" s="54">
        <f t="shared" si="243"/>
        <v>0</v>
      </c>
      <c r="AK38" s="351">
        <f t="shared" si="244"/>
        <v>0</v>
      </c>
      <c r="AL38" s="55"/>
      <c r="AM38" s="288"/>
      <c r="AN38" s="51" t="str">
        <f>IFERROR(IF(AP38="","",VLOOKUP(M38,'リスト　修正しない事'!$AA$3:$AB$30,2,0)),0)</f>
        <v/>
      </c>
      <c r="AO38" s="59">
        <f t="shared" si="246"/>
        <v>0</v>
      </c>
      <c r="AP38" s="56"/>
      <c r="AQ38" s="58">
        <f t="shared" si="248"/>
        <v>0</v>
      </c>
      <c r="AR38" s="52"/>
      <c r="AS38" s="59">
        <f t="shared" si="250"/>
        <v>0</v>
      </c>
      <c r="AT38" s="50">
        <f t="shared" si="251"/>
        <v>0</v>
      </c>
      <c r="AU38" s="54">
        <f t="shared" si="252"/>
        <v>0</v>
      </c>
      <c r="AV38" s="351">
        <f t="shared" si="253"/>
        <v>0</v>
      </c>
      <c r="AW38" s="55"/>
      <c r="AX38" s="286"/>
      <c r="AY38" s="289" t="s">
        <v>129</v>
      </c>
      <c r="AZ38" s="59">
        <f t="shared" si="255"/>
        <v>0</v>
      </c>
      <c r="BA38" s="56"/>
      <c r="BB38" s="52"/>
      <c r="BC38" s="50">
        <f t="shared" si="258"/>
        <v>0</v>
      </c>
      <c r="BD38" s="54">
        <f t="shared" si="259"/>
        <v>0</v>
      </c>
      <c r="BE38" s="351">
        <f t="shared" si="260"/>
        <v>0</v>
      </c>
      <c r="BF38" s="55"/>
      <c r="BG38" s="288"/>
      <c r="BH38" s="289" t="s">
        <v>391</v>
      </c>
      <c r="BI38" s="59">
        <f t="shared" si="262"/>
        <v>0</v>
      </c>
      <c r="BJ38" s="56"/>
      <c r="BK38" s="52"/>
      <c r="BL38" s="50">
        <f t="shared" si="265"/>
        <v>0</v>
      </c>
      <c r="BM38" s="54">
        <f t="shared" si="266"/>
        <v>0</v>
      </c>
      <c r="BN38" s="351">
        <f t="shared" si="267"/>
        <v>0</v>
      </c>
      <c r="BO38" s="55"/>
      <c r="BP38" s="286"/>
      <c r="BQ38" s="289" t="s">
        <v>391</v>
      </c>
      <c r="BR38" s="59">
        <f t="shared" si="269"/>
        <v>0</v>
      </c>
      <c r="BS38" s="56"/>
      <c r="BT38" s="52"/>
      <c r="BU38" s="50">
        <f t="shared" si="272"/>
        <v>0</v>
      </c>
      <c r="BV38" s="54">
        <f t="shared" si="273"/>
        <v>0</v>
      </c>
      <c r="BW38" s="351">
        <f t="shared" si="274"/>
        <v>0</v>
      </c>
      <c r="BX38" s="55"/>
      <c r="BY38" s="288"/>
      <c r="BZ38" s="289" t="s">
        <v>391</v>
      </c>
      <c r="CA38" s="59">
        <f t="shared" si="276"/>
        <v>0</v>
      </c>
      <c r="CB38" s="56"/>
      <c r="CC38" s="52"/>
      <c r="CD38" s="50">
        <f t="shared" si="279"/>
        <v>0</v>
      </c>
      <c r="CE38" s="54">
        <f t="shared" si="280"/>
        <v>0</v>
      </c>
      <c r="CF38" s="351">
        <f t="shared" si="281"/>
        <v>0</v>
      </c>
      <c r="CG38" s="55"/>
      <c r="CH38" s="48">
        <f t="shared" si="282"/>
        <v>0</v>
      </c>
      <c r="CI38" s="50">
        <f t="shared" si="283"/>
        <v>0</v>
      </c>
      <c r="CJ38" s="50">
        <f t="shared" si="284"/>
        <v>0</v>
      </c>
      <c r="CK38" s="50">
        <f t="shared" si="285"/>
        <v>0</v>
      </c>
      <c r="CL38" s="50">
        <f t="shared" si="286"/>
        <v>0</v>
      </c>
      <c r="CM38" s="304">
        <f t="shared" si="287"/>
        <v>0</v>
      </c>
      <c r="CN38" s="61"/>
      <c r="CO38" s="288"/>
      <c r="CP38" s="51" t="str">
        <f>IFERROR(IF(CR38="","",VLOOKUP(M38,'リスト　修正しない事'!$AD$7:$AE$29,2,0)),0)</f>
        <v/>
      </c>
      <c r="CQ38" s="424">
        <f t="shared" ref="CQ38" si="891">IF(CR38&gt;0,1,0)</f>
        <v>0</v>
      </c>
      <c r="CR38" s="56"/>
      <c r="CS38" s="50">
        <f t="shared" si="291"/>
        <v>0</v>
      </c>
      <c r="CT38" s="52"/>
      <c r="CU38" s="59">
        <f t="shared" si="293"/>
        <v>0</v>
      </c>
      <c r="CV38" s="50">
        <f t="shared" si="294"/>
        <v>0</v>
      </c>
      <c r="CW38" s="54">
        <f t="shared" si="295"/>
        <v>0</v>
      </c>
      <c r="CX38" s="351">
        <f t="shared" si="296"/>
        <v>0</v>
      </c>
      <c r="CY38" s="55"/>
      <c r="CZ38" s="288"/>
      <c r="DA38" s="289" t="s">
        <v>391</v>
      </c>
      <c r="DB38" s="424">
        <f t="shared" si="298"/>
        <v>0</v>
      </c>
      <c r="DC38" s="56"/>
      <c r="DD38" s="52"/>
      <c r="DE38" s="50">
        <f t="shared" si="301"/>
        <v>0</v>
      </c>
      <c r="DF38" s="54">
        <f t="shared" si="302"/>
        <v>0</v>
      </c>
      <c r="DG38" s="351">
        <f t="shared" si="303"/>
        <v>0</v>
      </c>
      <c r="DH38" s="55"/>
      <c r="DI38" s="288"/>
      <c r="DJ38" s="289" t="s">
        <v>391</v>
      </c>
      <c r="DK38" s="424">
        <f t="shared" si="305"/>
        <v>0</v>
      </c>
      <c r="DL38" s="56"/>
      <c r="DM38" s="52"/>
      <c r="DN38" s="50">
        <f t="shared" si="308"/>
        <v>0</v>
      </c>
      <c r="DO38" s="54">
        <f t="shared" si="309"/>
        <v>0</v>
      </c>
      <c r="DP38" s="351">
        <f t="shared" si="310"/>
        <v>0</v>
      </c>
      <c r="DQ38" s="55"/>
      <c r="DR38" s="288"/>
      <c r="DS38" s="289" t="s">
        <v>391</v>
      </c>
      <c r="DT38" s="424">
        <f t="shared" si="312"/>
        <v>0</v>
      </c>
      <c r="DU38" s="56"/>
      <c r="DV38" s="52"/>
      <c r="DW38" s="50">
        <f t="shared" si="315"/>
        <v>0</v>
      </c>
      <c r="DX38" s="54">
        <f t="shared" si="316"/>
        <v>0</v>
      </c>
      <c r="DY38" s="351">
        <f t="shared" si="317"/>
        <v>0</v>
      </c>
      <c r="DZ38" s="55"/>
      <c r="EA38" s="288"/>
      <c r="EB38" s="289" t="s">
        <v>391</v>
      </c>
      <c r="EC38" s="424">
        <f t="shared" si="319"/>
        <v>0</v>
      </c>
      <c r="ED38" s="56"/>
      <c r="EE38" s="52"/>
      <c r="EF38" s="50">
        <f t="shared" si="322"/>
        <v>0</v>
      </c>
      <c r="EG38" s="54">
        <f t="shared" si="323"/>
        <v>0</v>
      </c>
      <c r="EH38" s="351">
        <f t="shared" si="324"/>
        <v>0</v>
      </c>
      <c r="EI38" s="55"/>
      <c r="EJ38" s="48">
        <f t="shared" si="325"/>
        <v>0</v>
      </c>
      <c r="EK38" s="51">
        <f t="shared" si="326"/>
        <v>0</v>
      </c>
      <c r="EL38" s="51">
        <f t="shared" si="327"/>
        <v>0</v>
      </c>
      <c r="EM38" s="50">
        <f t="shared" si="328"/>
        <v>0</v>
      </c>
      <c r="EN38" s="51">
        <f t="shared" si="329"/>
        <v>0</v>
      </c>
      <c r="EO38" s="62">
        <f t="shared" si="330"/>
        <v>0</v>
      </c>
      <c r="EP38" s="61"/>
      <c r="EQ38" s="64">
        <f t="shared" si="331"/>
        <v>0</v>
      </c>
      <c r="ER38" s="62">
        <f t="shared" si="332"/>
        <v>0</v>
      </c>
      <c r="ES38" s="62">
        <f t="shared" si="333"/>
        <v>0</v>
      </c>
      <c r="ET38" s="51">
        <f t="shared" si="334"/>
        <v>0</v>
      </c>
      <c r="EU38" s="50">
        <f t="shared" si="335"/>
        <v>0</v>
      </c>
      <c r="EV38" s="304">
        <f t="shared" si="336"/>
        <v>0</v>
      </c>
      <c r="EW38" s="48">
        <f t="shared" si="337"/>
        <v>0</v>
      </c>
      <c r="EX38" s="50">
        <f t="shared" si="338"/>
        <v>0</v>
      </c>
      <c r="EY38" s="51">
        <f t="shared" si="339"/>
        <v>0</v>
      </c>
      <c r="EZ38" s="51">
        <f t="shared" si="340"/>
        <v>0</v>
      </c>
      <c r="FA38" s="50">
        <f t="shared" si="341"/>
        <v>0</v>
      </c>
      <c r="FB38" s="54">
        <f t="shared" si="342"/>
        <v>0</v>
      </c>
      <c r="FC38" s="55">
        <f t="shared" si="343"/>
        <v>0</v>
      </c>
      <c r="FD38" s="64">
        <f t="shared" si="344"/>
        <v>0</v>
      </c>
      <c r="FE38" s="51">
        <f t="shared" si="345"/>
        <v>0</v>
      </c>
      <c r="FF38" s="51">
        <f t="shared" si="346"/>
        <v>0</v>
      </c>
      <c r="FG38" s="63">
        <f t="shared" si="347"/>
        <v>0</v>
      </c>
      <c r="FH38" s="53">
        <f t="shared" si="193"/>
        <v>0</v>
      </c>
      <c r="FI38" s="60">
        <f t="shared" si="194"/>
        <v>0</v>
      </c>
      <c r="FJ38" s="571"/>
      <c r="FK38" s="369">
        <f t="shared" si="195"/>
        <v>0</v>
      </c>
      <c r="FL38" s="60">
        <f t="shared" si="196"/>
        <v>0</v>
      </c>
      <c r="FM38" s="571"/>
      <c r="FN38" s="355">
        <f t="shared" si="197"/>
        <v>0</v>
      </c>
      <c r="FO38" s="60">
        <f t="shared" si="198"/>
        <v>0</v>
      </c>
      <c r="FP38" s="571"/>
      <c r="FQ38" s="369">
        <f t="shared" si="199"/>
        <v>0</v>
      </c>
      <c r="FR38" s="60">
        <f t="shared" si="200"/>
        <v>0</v>
      </c>
      <c r="FS38" s="571"/>
      <c r="FT38" s="369">
        <f t="shared" si="201"/>
        <v>0</v>
      </c>
      <c r="FU38" s="60">
        <f t="shared" si="202"/>
        <v>0</v>
      </c>
      <c r="FV38" s="571"/>
      <c r="FW38" s="53">
        <f t="shared" si="203"/>
        <v>0</v>
      </c>
      <c r="FX38" s="60">
        <f t="shared" si="204"/>
        <v>0</v>
      </c>
      <c r="FY38" s="571"/>
      <c r="FZ38" s="377">
        <f t="shared" si="205"/>
        <v>0</v>
      </c>
      <c r="GA38" s="425">
        <f t="shared" si="206"/>
        <v>0</v>
      </c>
      <c r="GB38" s="571"/>
      <c r="GC38" s="53">
        <f t="shared" si="207"/>
        <v>0</v>
      </c>
      <c r="GD38" s="60">
        <f t="shared" si="208"/>
        <v>0</v>
      </c>
      <c r="GE38" s="571"/>
      <c r="GF38" s="377">
        <f t="shared" si="209"/>
        <v>0</v>
      </c>
      <c r="GG38" s="60">
        <f t="shared" si="210"/>
        <v>0</v>
      </c>
      <c r="GH38" s="571"/>
      <c r="GI38" s="53">
        <f t="shared" si="211"/>
        <v>0</v>
      </c>
      <c r="GJ38" s="60">
        <f t="shared" si="212"/>
        <v>0</v>
      </c>
      <c r="GK38" s="571"/>
      <c r="GL38" s="377">
        <f t="shared" si="213"/>
        <v>0</v>
      </c>
      <c r="GM38" s="60">
        <f t="shared" si="214"/>
        <v>0</v>
      </c>
      <c r="GN38" s="571"/>
      <c r="GO38" s="369">
        <f t="shared" si="215"/>
        <v>0</v>
      </c>
      <c r="GP38" s="60">
        <f t="shared" si="216"/>
        <v>0</v>
      </c>
      <c r="GQ38" s="571"/>
      <c r="GR38" s="53">
        <f t="shared" si="348"/>
        <v>0</v>
      </c>
      <c r="GS38" s="60">
        <f t="shared" si="349"/>
        <v>0</v>
      </c>
      <c r="GT38" s="57">
        <f t="shared" si="217"/>
        <v>0</v>
      </c>
      <c r="GU38" s="65">
        <f t="shared" si="350"/>
        <v>0</v>
      </c>
      <c r="GV38" s="428"/>
      <c r="GW38" s="430"/>
      <c r="GX38" s="608"/>
      <c r="GY38" s="609">
        <f t="shared" si="218"/>
        <v>0</v>
      </c>
      <c r="GZ38" s="609"/>
      <c r="HA38" s="609"/>
      <c r="HB38" s="599"/>
      <c r="HC38" s="617" t="str">
        <f t="shared" si="78"/>
        <v/>
      </c>
      <c r="HD38" s="618" t="str">
        <f t="shared" si="79"/>
        <v xml:space="preserve"> </v>
      </c>
      <c r="HE38" s="619" t="str">
        <f t="shared" si="787"/>
        <v>OK</v>
      </c>
    </row>
    <row r="39" spans="1:213" ht="25.5" customHeight="1">
      <c r="A39" s="564" t="str">
        <f t="shared" si="187"/>
        <v>令和６年度</v>
      </c>
      <c r="B39" s="565" t="str">
        <f t="shared" si="188"/>
        <v>2次</v>
      </c>
      <c r="C39" s="566" t="str">
        <f t="shared" si="189"/>
        <v>群馬県</v>
      </c>
      <c r="D39" s="440">
        <f t="shared" si="190"/>
        <v>12</v>
      </c>
      <c r="E39" s="441" t="s">
        <v>138</v>
      </c>
      <c r="F39" s="448"/>
      <c r="G39" s="470">
        <f t="shared" ref="G39" si="892">+G38</f>
        <v>0</v>
      </c>
      <c r="H39" s="471" t="str">
        <f t="shared" ref="H39" si="893">IF($F39="今回請求",H38,IF($F39="済",H38,""))</f>
        <v/>
      </c>
      <c r="I39" s="472" t="str">
        <f t="shared" ref="I39" si="894">IF($F39="今回請求",I38,IF($F39="済",I38,""))</f>
        <v/>
      </c>
      <c r="J39" s="473" t="str">
        <f t="shared" ref="J39" si="895">IF($F39="今回請求",J38,IF($F39="済",J38,""))</f>
        <v/>
      </c>
      <c r="K39" s="474" t="str">
        <f t="shared" ref="K39" si="896">IF($F39="今回請求",K38,IF($F39="済",K38,""))</f>
        <v/>
      </c>
      <c r="L39" s="475" t="str">
        <f t="shared" ref="L39" si="897">IF($F39="今回請求",L38,IF($F39="済",L38,""))</f>
        <v/>
      </c>
      <c r="M39" s="476" t="str">
        <f t="shared" ref="M39" si="898">IF($F39="今回請求",M38,IF($F39="済",M38,""))</f>
        <v/>
      </c>
      <c r="N39" s="475" t="str">
        <f t="shared" ref="N39" si="899">IF($F39="今回請求",N38,IF($F39="済",N38,""))</f>
        <v/>
      </c>
      <c r="O39" s="477" t="str">
        <f t="shared" ref="O39" si="900">IFERROR(IF((S39+AM39)&gt;0,ROUNDDOWN((S39+AM39)/(V39+AP39),4)*1000," "),"")</f>
        <v/>
      </c>
      <c r="P39" s="478" t="str">
        <f>IFERROR(IF(M39="","",VLOOKUP(M39,'リスト　修正しない事'!$Q$3:$R$30,2,0)),0)</f>
        <v/>
      </c>
      <c r="Q39" s="479" t="str">
        <f t="shared" ref="Q39" si="901">IF($F39="今回請求",Q38,IF($F39="済",Q38,""))</f>
        <v/>
      </c>
      <c r="R39" s="480" t="str">
        <f t="shared" ref="R39" si="902">IF($F39="今回請求",R38,IF($F39="済",R38,""))</f>
        <v/>
      </c>
      <c r="S39" s="481" t="str">
        <f t="shared" ref="S39" si="903">IFERROR(IF($F39="今回請求",S38,IF($F39="済",S38,"")),"")</f>
        <v/>
      </c>
      <c r="T39" s="482" t="str">
        <f>IFERROR(IF(M39="","",VLOOKUP(M39,'リスト　修正しない事'!$X$3:$Y$30,2,0)),0)</f>
        <v/>
      </c>
      <c r="U39" s="483">
        <f t="shared" si="230"/>
        <v>0</v>
      </c>
      <c r="V39" s="481">
        <f t="shared" ref="V39" si="904">IFERROR(IF($F39="今回請求",V38,IF($F39="済",V38,0)),"")</f>
        <v>0</v>
      </c>
      <c r="W39" s="484">
        <f t="shared" si="232"/>
        <v>0</v>
      </c>
      <c r="X39" s="481">
        <f t="shared" ref="X39" si="905">IFERROR(IF($F39="今回請求",X38,IF($F39="済",X38,0)),"")</f>
        <v>0</v>
      </c>
      <c r="Y39" s="485">
        <f t="shared" si="234"/>
        <v>0</v>
      </c>
      <c r="Z39" s="485">
        <f t="shared" si="235"/>
        <v>0</v>
      </c>
      <c r="AA39" s="486">
        <f t="shared" si="236"/>
        <v>0</v>
      </c>
      <c r="AB39" s="487">
        <f t="shared" si="237"/>
        <v>0</v>
      </c>
      <c r="AC39" s="488"/>
      <c r="AD39" s="481" t="str">
        <f t="shared" ref="AD39" si="906">IFERROR(IF($F39="今回請求",AD38,IF($F39="済",AD38,"")),"")</f>
        <v/>
      </c>
      <c r="AE39" s="484" t="s">
        <v>391</v>
      </c>
      <c r="AF39" s="484">
        <f t="shared" si="239"/>
        <v>0</v>
      </c>
      <c r="AG39" s="481">
        <f t="shared" ref="AG39" si="907">IFERROR(IF($F39="今回請求",AG38,IF($F39="済",AG38,0)),"")</f>
        <v>0</v>
      </c>
      <c r="AH39" s="481">
        <f t="shared" ref="AH39" si="908">IFERROR(IF($F39="今回請求",AH38,IF($F39="済",AH38,0)),"")</f>
        <v>0</v>
      </c>
      <c r="AI39" s="489">
        <f t="shared" si="242"/>
        <v>0</v>
      </c>
      <c r="AJ39" s="486">
        <f t="shared" si="243"/>
        <v>0</v>
      </c>
      <c r="AK39" s="487">
        <f t="shared" si="244"/>
        <v>0</v>
      </c>
      <c r="AL39" s="488"/>
      <c r="AM39" s="481" t="str">
        <f t="shared" ref="AM39" si="909">IFERROR(IF($F39="今回請求",AM38,IF($F39="済",AM38,"")),"")</f>
        <v/>
      </c>
      <c r="AN39" s="490">
        <f>IFERROR(IF(AP39="","",VLOOKUP(M39,'リスト　修正しない事'!$AA$3:$AB$30,2,0)),0)</f>
        <v>0</v>
      </c>
      <c r="AO39" s="490">
        <f t="shared" si="246"/>
        <v>0</v>
      </c>
      <c r="AP39" s="481">
        <f t="shared" ref="AP39" si="910">IFERROR(IF($F39="今回請求",AP38,IF($F39="済",AP38,0)),"")</f>
        <v>0</v>
      </c>
      <c r="AQ39" s="490">
        <f t="shared" si="248"/>
        <v>0</v>
      </c>
      <c r="AR39" s="481">
        <f t="shared" ref="AR39" si="911">IFERROR(IF($F39="今回請求",AR38,IF($F39="済",AR38,0)),"")</f>
        <v>0</v>
      </c>
      <c r="AS39" s="491">
        <f t="shared" si="250"/>
        <v>0</v>
      </c>
      <c r="AT39" s="485">
        <f t="shared" si="251"/>
        <v>0</v>
      </c>
      <c r="AU39" s="486">
        <f t="shared" si="252"/>
        <v>0</v>
      </c>
      <c r="AV39" s="487">
        <f t="shared" si="253"/>
        <v>0</v>
      </c>
      <c r="AW39" s="488"/>
      <c r="AX39" s="481" t="str">
        <f t="shared" ref="AX39" si="912">IFERROR(IF($F39="今回請求",AX38,IF($F39="済",AX38,"")),"")</f>
        <v/>
      </c>
      <c r="AY39" s="492" t="s">
        <v>129</v>
      </c>
      <c r="AZ39" s="493">
        <f t="shared" si="255"/>
        <v>0</v>
      </c>
      <c r="BA39" s="481">
        <f t="shared" ref="BA39" si="913">IFERROR(IF($F39="今回請求",BA38,IF($F39="済",BA38,0)),"")</f>
        <v>0</v>
      </c>
      <c r="BB39" s="481">
        <f t="shared" ref="BB39" si="914">IFERROR(IF($F39="今回請求",BB38,IF($F39="済",BB38,0)),"")</f>
        <v>0</v>
      </c>
      <c r="BC39" s="485">
        <f t="shared" si="258"/>
        <v>0</v>
      </c>
      <c r="BD39" s="486">
        <f t="shared" si="259"/>
        <v>0</v>
      </c>
      <c r="BE39" s="487">
        <f t="shared" si="260"/>
        <v>0</v>
      </c>
      <c r="BF39" s="488"/>
      <c r="BG39" s="481" t="str">
        <f t="shared" ref="BG39" si="915">IFERROR(IF($F39="今回請求",BG38,IF($F39="済",BG38,"")),"")</f>
        <v/>
      </c>
      <c r="BH39" s="492" t="s">
        <v>391</v>
      </c>
      <c r="BI39" s="493">
        <f t="shared" si="262"/>
        <v>0</v>
      </c>
      <c r="BJ39" s="481">
        <f t="shared" ref="BJ39" si="916">IFERROR(IF($F39="今回請求",BJ38,IF($F39="済",BJ38,0)),"")</f>
        <v>0</v>
      </c>
      <c r="BK39" s="481">
        <f t="shared" ref="BK39" si="917">IFERROR(IF($F39="今回請求",BK38,IF($F39="済",BK38,0)),"")</f>
        <v>0</v>
      </c>
      <c r="BL39" s="485">
        <f t="shared" si="265"/>
        <v>0</v>
      </c>
      <c r="BM39" s="486">
        <f t="shared" si="266"/>
        <v>0</v>
      </c>
      <c r="BN39" s="487">
        <f t="shared" si="267"/>
        <v>0</v>
      </c>
      <c r="BO39" s="488"/>
      <c r="BP39" s="481" t="str">
        <f t="shared" ref="BP39" si="918">IFERROR(IF($F39="今回請求",BP38,IF($F39="済",BP38,"")),"")</f>
        <v/>
      </c>
      <c r="BQ39" s="492" t="s">
        <v>391</v>
      </c>
      <c r="BR39" s="493">
        <f t="shared" si="269"/>
        <v>0</v>
      </c>
      <c r="BS39" s="481">
        <f t="shared" ref="BS39" si="919">IFERROR(IF($F39="今回請求",BS38,IF($F39="済",BS38,0)),"")</f>
        <v>0</v>
      </c>
      <c r="BT39" s="481">
        <f t="shared" ref="BT39" si="920">IFERROR(IF($F39="今回請求",BT38,IF($F39="済",BT38,0)),"")</f>
        <v>0</v>
      </c>
      <c r="BU39" s="485">
        <f t="shared" si="272"/>
        <v>0</v>
      </c>
      <c r="BV39" s="486">
        <f t="shared" si="273"/>
        <v>0</v>
      </c>
      <c r="BW39" s="487">
        <f t="shared" si="274"/>
        <v>0</v>
      </c>
      <c r="BX39" s="488"/>
      <c r="BY39" s="481" t="str">
        <f t="shared" ref="BY39" si="921">IFERROR(IF($F39="今回請求",BY38,IF($F39="済",BY38,"")),"")</f>
        <v/>
      </c>
      <c r="BZ39" s="492" t="s">
        <v>391</v>
      </c>
      <c r="CA39" s="493">
        <f t="shared" si="276"/>
        <v>0</v>
      </c>
      <c r="CB39" s="481">
        <f t="shared" ref="CB39" si="922">IFERROR(IF($F39="今回請求",CB38,IF($F39="済",CB38,0)),"")</f>
        <v>0</v>
      </c>
      <c r="CC39" s="481">
        <f t="shared" ref="CC39" si="923">IFERROR(IF($F39="今回請求",CC38,IF($F39="済",CC38,0)),"")</f>
        <v>0</v>
      </c>
      <c r="CD39" s="485">
        <f t="shared" si="279"/>
        <v>0</v>
      </c>
      <c r="CE39" s="486">
        <f t="shared" si="280"/>
        <v>0</v>
      </c>
      <c r="CF39" s="487">
        <f t="shared" si="281"/>
        <v>0</v>
      </c>
      <c r="CG39" s="488"/>
      <c r="CH39" s="494">
        <f t="shared" si="282"/>
        <v>0</v>
      </c>
      <c r="CI39" s="485">
        <f t="shared" si="283"/>
        <v>0</v>
      </c>
      <c r="CJ39" s="485">
        <f t="shared" si="284"/>
        <v>0</v>
      </c>
      <c r="CK39" s="485">
        <f t="shared" si="285"/>
        <v>0</v>
      </c>
      <c r="CL39" s="485">
        <f t="shared" si="286"/>
        <v>0</v>
      </c>
      <c r="CM39" s="495">
        <f t="shared" si="287"/>
        <v>0</v>
      </c>
      <c r="CN39" s="496"/>
      <c r="CO39" s="481" t="str">
        <f t="shared" ref="CO39" si="924">IFERROR(IF($F39="今回請求",CO38,IF($F39="済",CO38,"")),"")</f>
        <v/>
      </c>
      <c r="CP39" s="497">
        <f>IFERROR(IF(CR39="","",VLOOKUP(M39,'リスト　修正しない事'!$AD$7:$AE$29,2,0)),0)</f>
        <v>0</v>
      </c>
      <c r="CQ39" s="498">
        <f t="shared" ref="CQ39" si="925">IFERROR(IF(CR39&gt;0,1,0),"")</f>
        <v>0</v>
      </c>
      <c r="CR39" s="481">
        <f t="shared" ref="CR39" si="926">IFERROR(IF($F39="今回請求",CR38,IF($F39="済",CR38,0)),"")</f>
        <v>0</v>
      </c>
      <c r="CS39" s="499">
        <f t="shared" si="291"/>
        <v>0</v>
      </c>
      <c r="CT39" s="481">
        <f t="shared" ref="CT39" si="927">IFERROR(IF($F39="今回請求",CT38,IF($F39="済",CT38,0)),"")</f>
        <v>0</v>
      </c>
      <c r="CU39" s="491">
        <f t="shared" si="293"/>
        <v>0</v>
      </c>
      <c r="CV39" s="485">
        <f t="shared" si="294"/>
        <v>0</v>
      </c>
      <c r="CW39" s="486">
        <f t="shared" si="295"/>
        <v>0</v>
      </c>
      <c r="CX39" s="487">
        <f t="shared" si="296"/>
        <v>0</v>
      </c>
      <c r="CY39" s="488"/>
      <c r="CZ39" s="481" t="str">
        <f t="shared" ref="CZ39" si="928">IFERROR(IF($F39="今回請求",CZ38,IF($F39="済",CZ38,"")),"")</f>
        <v/>
      </c>
      <c r="DA39" s="500" t="s">
        <v>391</v>
      </c>
      <c r="DB39" s="500">
        <f t="shared" si="298"/>
        <v>0</v>
      </c>
      <c r="DC39" s="481">
        <f t="shared" ref="DC39" si="929">IFERROR(IF($F39="今回請求",DC38,IF($F39="済",DC38,0)),"")</f>
        <v>0</v>
      </c>
      <c r="DD39" s="481">
        <f t="shared" ref="DD39" si="930">IFERROR(IF($F39="今回請求",DD38,IF($F39="済",DD38,0)),"")</f>
        <v>0</v>
      </c>
      <c r="DE39" s="501">
        <f t="shared" si="301"/>
        <v>0</v>
      </c>
      <c r="DF39" s="486">
        <f t="shared" si="302"/>
        <v>0</v>
      </c>
      <c r="DG39" s="487">
        <f t="shared" si="303"/>
        <v>0</v>
      </c>
      <c r="DH39" s="488"/>
      <c r="DI39" s="481" t="str">
        <f t="shared" ref="DI39" si="931">IFERROR(IF($F39="今回請求",DI38,IF($F39="済",DI38,"")),"")</f>
        <v/>
      </c>
      <c r="DJ39" s="492" t="s">
        <v>391</v>
      </c>
      <c r="DK39" s="492">
        <f t="shared" si="305"/>
        <v>0</v>
      </c>
      <c r="DL39" s="481">
        <f t="shared" ref="DL39" si="932">IFERROR(IF($F39="今回請求",DL38,IF($F39="済",DL38,0)),"")</f>
        <v>0</v>
      </c>
      <c r="DM39" s="481">
        <f t="shared" ref="DM39" si="933">IFERROR(IF($F39="今回請求",DM38,IF($F39="済",DM38,0)),"")</f>
        <v>0</v>
      </c>
      <c r="DN39" s="485">
        <f t="shared" si="308"/>
        <v>0</v>
      </c>
      <c r="DO39" s="486">
        <f t="shared" si="309"/>
        <v>0</v>
      </c>
      <c r="DP39" s="487">
        <f t="shared" si="310"/>
        <v>0</v>
      </c>
      <c r="DQ39" s="488"/>
      <c r="DR39" s="481" t="str">
        <f t="shared" ref="DR39" si="934">IFERROR(IF($F39="今回請求",DR38,IF($F39="済",DR38,"")),"")</f>
        <v/>
      </c>
      <c r="DS39" s="502" t="s">
        <v>391</v>
      </c>
      <c r="DT39" s="502">
        <f t="shared" si="312"/>
        <v>0</v>
      </c>
      <c r="DU39" s="481">
        <f t="shared" ref="DU39" si="935">IFERROR(IF($F39="今回請求",DU38,IF($F39="済",DU38,0)),"")</f>
        <v>0</v>
      </c>
      <c r="DV39" s="481">
        <f t="shared" ref="DV39" si="936">IFERROR(IF($F39="今回請求",DV38,IF($F39="済",DV38,0)),"")</f>
        <v>0</v>
      </c>
      <c r="DW39" s="485">
        <f t="shared" si="315"/>
        <v>0</v>
      </c>
      <c r="DX39" s="486">
        <f t="shared" si="316"/>
        <v>0</v>
      </c>
      <c r="DY39" s="487">
        <f t="shared" si="317"/>
        <v>0</v>
      </c>
      <c r="DZ39" s="488"/>
      <c r="EA39" s="481" t="str">
        <f t="shared" ref="EA39" si="937">IFERROR(IF($F39="今回請求",EA38,IF($F39="済",EA38,"")),"")</f>
        <v/>
      </c>
      <c r="EB39" s="492" t="s">
        <v>391</v>
      </c>
      <c r="EC39" s="492">
        <f t="shared" si="319"/>
        <v>0</v>
      </c>
      <c r="ED39" s="481">
        <f t="shared" ref="ED39" si="938">IFERROR(IF($F39="今回請求",ED38,IF($F39="済",ED38,0)),"")</f>
        <v>0</v>
      </c>
      <c r="EE39" s="481">
        <f t="shared" ref="EE39" si="939">IFERROR(IF($F39="今回請求",EE38,IF($F39="済",EE38,0)),"")</f>
        <v>0</v>
      </c>
      <c r="EF39" s="485">
        <f t="shared" si="322"/>
        <v>0</v>
      </c>
      <c r="EG39" s="486">
        <f t="shared" si="323"/>
        <v>0</v>
      </c>
      <c r="EH39" s="487">
        <f t="shared" si="324"/>
        <v>0</v>
      </c>
      <c r="EI39" s="488"/>
      <c r="EJ39" s="494">
        <f t="shared" si="325"/>
        <v>0</v>
      </c>
      <c r="EK39" s="503">
        <f t="shared" si="326"/>
        <v>0</v>
      </c>
      <c r="EL39" s="503">
        <f t="shared" si="327"/>
        <v>0</v>
      </c>
      <c r="EM39" s="485">
        <f t="shared" si="328"/>
        <v>0</v>
      </c>
      <c r="EN39" s="503">
        <f t="shared" si="329"/>
        <v>0</v>
      </c>
      <c r="EO39" s="504">
        <f t="shared" si="330"/>
        <v>0</v>
      </c>
      <c r="EP39" s="496"/>
      <c r="EQ39" s="505">
        <f t="shared" si="331"/>
        <v>0</v>
      </c>
      <c r="ER39" s="504">
        <f t="shared" si="332"/>
        <v>0</v>
      </c>
      <c r="ES39" s="504">
        <f t="shared" si="333"/>
        <v>0</v>
      </c>
      <c r="ET39" s="503">
        <f t="shared" si="334"/>
        <v>0</v>
      </c>
      <c r="EU39" s="485">
        <f t="shared" si="335"/>
        <v>0</v>
      </c>
      <c r="EV39" s="495">
        <f t="shared" si="336"/>
        <v>0</v>
      </c>
      <c r="EW39" s="494">
        <f t="shared" si="337"/>
        <v>0</v>
      </c>
      <c r="EX39" s="485">
        <f t="shared" si="338"/>
        <v>0</v>
      </c>
      <c r="EY39" s="503">
        <f t="shared" si="339"/>
        <v>0</v>
      </c>
      <c r="EZ39" s="503">
        <f t="shared" si="340"/>
        <v>0</v>
      </c>
      <c r="FA39" s="485">
        <f t="shared" si="341"/>
        <v>0</v>
      </c>
      <c r="FB39" s="486">
        <f t="shared" si="342"/>
        <v>0</v>
      </c>
      <c r="FC39" s="488">
        <f t="shared" si="343"/>
        <v>0</v>
      </c>
      <c r="FD39" s="505">
        <f t="shared" si="344"/>
        <v>0</v>
      </c>
      <c r="FE39" s="503">
        <f t="shared" si="345"/>
        <v>0</v>
      </c>
      <c r="FF39" s="503">
        <f t="shared" si="346"/>
        <v>0</v>
      </c>
      <c r="FG39" s="506">
        <f t="shared" si="347"/>
        <v>0</v>
      </c>
      <c r="FH39" s="507">
        <f t="shared" si="193"/>
        <v>0</v>
      </c>
      <c r="FI39" s="508">
        <f t="shared" si="194"/>
        <v>0</v>
      </c>
      <c r="FJ39" s="572"/>
      <c r="FK39" s="509">
        <f t="shared" si="195"/>
        <v>0</v>
      </c>
      <c r="FL39" s="508">
        <f t="shared" si="196"/>
        <v>0</v>
      </c>
      <c r="FM39" s="572"/>
      <c r="FN39" s="511">
        <f t="shared" si="197"/>
        <v>0</v>
      </c>
      <c r="FO39" s="508">
        <f t="shared" si="198"/>
        <v>0</v>
      </c>
      <c r="FP39" s="572"/>
      <c r="FQ39" s="509">
        <f t="shared" si="199"/>
        <v>0</v>
      </c>
      <c r="FR39" s="508">
        <f t="shared" si="200"/>
        <v>0</v>
      </c>
      <c r="FS39" s="572"/>
      <c r="FT39" s="509">
        <f t="shared" si="201"/>
        <v>0</v>
      </c>
      <c r="FU39" s="508">
        <f t="shared" si="202"/>
        <v>0</v>
      </c>
      <c r="FV39" s="572"/>
      <c r="FW39" s="507">
        <f t="shared" si="203"/>
        <v>0</v>
      </c>
      <c r="FX39" s="508">
        <f t="shared" si="204"/>
        <v>0</v>
      </c>
      <c r="FY39" s="572"/>
      <c r="FZ39" s="512">
        <f t="shared" si="205"/>
        <v>0</v>
      </c>
      <c r="GA39" s="501">
        <f t="shared" si="206"/>
        <v>0</v>
      </c>
      <c r="GB39" s="572"/>
      <c r="GC39" s="507">
        <f t="shared" si="207"/>
        <v>0</v>
      </c>
      <c r="GD39" s="508">
        <f t="shared" si="208"/>
        <v>0</v>
      </c>
      <c r="GE39" s="572"/>
      <c r="GF39" s="512">
        <f t="shared" si="209"/>
        <v>0</v>
      </c>
      <c r="GG39" s="508">
        <f t="shared" si="210"/>
        <v>0</v>
      </c>
      <c r="GH39" s="572"/>
      <c r="GI39" s="507">
        <f t="shared" si="211"/>
        <v>0</v>
      </c>
      <c r="GJ39" s="508">
        <f t="shared" si="212"/>
        <v>0</v>
      </c>
      <c r="GK39" s="572"/>
      <c r="GL39" s="512">
        <f t="shared" si="213"/>
        <v>0</v>
      </c>
      <c r="GM39" s="508">
        <f t="shared" si="214"/>
        <v>0</v>
      </c>
      <c r="GN39" s="572"/>
      <c r="GO39" s="509">
        <f t="shared" si="215"/>
        <v>0</v>
      </c>
      <c r="GP39" s="508">
        <f t="shared" si="216"/>
        <v>0</v>
      </c>
      <c r="GQ39" s="572"/>
      <c r="GR39" s="507">
        <f t="shared" si="348"/>
        <v>0</v>
      </c>
      <c r="GS39" s="508">
        <f t="shared" si="349"/>
        <v>0</v>
      </c>
      <c r="GT39" s="513">
        <f t="shared" si="217"/>
        <v>0</v>
      </c>
      <c r="GU39" s="510">
        <f t="shared" si="350"/>
        <v>0</v>
      </c>
      <c r="GV39" s="514" t="str">
        <f t="shared" ref="GV39" si="940">IF($F39="今回請求",GV38,IF($F39="済",GV38,""))</f>
        <v/>
      </c>
      <c r="GW39" s="481">
        <f t="shared" ref="GW39" si="941">IFERROR(IF($F39="今回請求",GW38,IF($F39="済",GW38,0)),"")</f>
        <v>0</v>
      </c>
      <c r="GX39" s="613"/>
      <c r="GY39" s="609">
        <f t="shared" si="218"/>
        <v>0</v>
      </c>
      <c r="GZ39" s="609"/>
      <c r="HA39" s="609"/>
      <c r="HB39" s="599"/>
      <c r="HC39" s="620" t="str">
        <f t="shared" si="78"/>
        <v/>
      </c>
      <c r="HD39" s="621" t="str">
        <f t="shared" si="79"/>
        <v/>
      </c>
      <c r="HE39" s="622" t="str">
        <f t="shared" si="787"/>
        <v>OK</v>
      </c>
    </row>
    <row r="40" spans="1:213" ht="25.5" customHeight="1">
      <c r="A40" s="28" t="str">
        <f t="shared" si="187"/>
        <v>令和６年度</v>
      </c>
      <c r="B40" s="29" t="str">
        <f t="shared" si="188"/>
        <v>2次</v>
      </c>
      <c r="C40" s="567" t="str">
        <f t="shared" si="189"/>
        <v>群馬県</v>
      </c>
      <c r="D40" s="25">
        <f t="shared" si="190"/>
        <v>13</v>
      </c>
      <c r="E40" s="24" t="s">
        <v>137</v>
      </c>
      <c r="F40" s="460">
        <f t="shared" si="732"/>
        <v>0</v>
      </c>
      <c r="G40" s="225"/>
      <c r="H40" s="224"/>
      <c r="I40" s="422"/>
      <c r="J40" s="384"/>
      <c r="K40" s="422"/>
      <c r="L40" s="423"/>
      <c r="M40" s="561"/>
      <c r="N40" s="385"/>
      <c r="O40" s="569" t="str">
        <f t="shared" ref="O40" si="942">IF((S40+AM40)&gt;0,ROUNDDOWN((S40+AM40)/(V40+AP40),4)*1000," ")</f>
        <v xml:space="preserve"> </v>
      </c>
      <c r="P40" s="461" t="str">
        <f>IFERROR(IF(M40="","",VLOOKUP(M40,'リスト　修正しない事'!$Q$3:$R$30,2,0)),0)</f>
        <v/>
      </c>
      <c r="Q40" s="66"/>
      <c r="R40" s="450"/>
      <c r="S40" s="286"/>
      <c r="T40" s="462" t="str">
        <f>IFERROR(IF(M40="","",VLOOKUP(M40,'リスト　修正しない事'!$X$3:$Y$30,2,0)),0)</f>
        <v/>
      </c>
      <c r="U40" s="59">
        <f t="shared" si="230"/>
        <v>0</v>
      </c>
      <c r="V40" s="56"/>
      <c r="W40" s="50">
        <f t="shared" si="232"/>
        <v>0</v>
      </c>
      <c r="X40" s="49"/>
      <c r="Y40" s="50">
        <f t="shared" si="234"/>
        <v>0</v>
      </c>
      <c r="Z40" s="50">
        <f t="shared" si="235"/>
        <v>0</v>
      </c>
      <c r="AA40" s="54">
        <f t="shared" si="236"/>
        <v>0</v>
      </c>
      <c r="AB40" s="351">
        <f t="shared" si="237"/>
        <v>0</v>
      </c>
      <c r="AC40" s="55"/>
      <c r="AD40" s="286"/>
      <c r="AE40" s="289" t="s">
        <v>391</v>
      </c>
      <c r="AF40" s="59">
        <f t="shared" si="239"/>
        <v>0</v>
      </c>
      <c r="AG40" s="56"/>
      <c r="AH40" s="52"/>
      <c r="AI40" s="54">
        <f t="shared" si="242"/>
        <v>0</v>
      </c>
      <c r="AJ40" s="54">
        <f t="shared" si="243"/>
        <v>0</v>
      </c>
      <c r="AK40" s="351">
        <f t="shared" si="244"/>
        <v>0</v>
      </c>
      <c r="AL40" s="55"/>
      <c r="AM40" s="288"/>
      <c r="AN40" s="51" t="str">
        <f>IFERROR(IF(AP40="","",VLOOKUP(M40,'リスト　修正しない事'!$AA$3:$AB$30,2,0)),0)</f>
        <v/>
      </c>
      <c r="AO40" s="59">
        <f t="shared" si="246"/>
        <v>0</v>
      </c>
      <c r="AP40" s="56"/>
      <c r="AQ40" s="58">
        <f t="shared" si="248"/>
        <v>0</v>
      </c>
      <c r="AR40" s="52"/>
      <c r="AS40" s="59">
        <f t="shared" si="250"/>
        <v>0</v>
      </c>
      <c r="AT40" s="50">
        <f t="shared" si="251"/>
        <v>0</v>
      </c>
      <c r="AU40" s="54">
        <f t="shared" si="252"/>
        <v>0</v>
      </c>
      <c r="AV40" s="351">
        <f t="shared" si="253"/>
        <v>0</v>
      </c>
      <c r="AW40" s="55"/>
      <c r="AX40" s="286"/>
      <c r="AY40" s="289" t="s">
        <v>129</v>
      </c>
      <c r="AZ40" s="59">
        <f t="shared" si="255"/>
        <v>0</v>
      </c>
      <c r="BA40" s="56"/>
      <c r="BB40" s="52"/>
      <c r="BC40" s="50">
        <f t="shared" si="258"/>
        <v>0</v>
      </c>
      <c r="BD40" s="54">
        <f t="shared" si="259"/>
        <v>0</v>
      </c>
      <c r="BE40" s="351">
        <f t="shared" si="260"/>
        <v>0</v>
      </c>
      <c r="BF40" s="55"/>
      <c r="BG40" s="288"/>
      <c r="BH40" s="289" t="s">
        <v>391</v>
      </c>
      <c r="BI40" s="59">
        <f t="shared" si="262"/>
        <v>0</v>
      </c>
      <c r="BJ40" s="56"/>
      <c r="BK40" s="52"/>
      <c r="BL40" s="50">
        <f t="shared" si="265"/>
        <v>0</v>
      </c>
      <c r="BM40" s="54">
        <f t="shared" si="266"/>
        <v>0</v>
      </c>
      <c r="BN40" s="351">
        <f t="shared" si="267"/>
        <v>0</v>
      </c>
      <c r="BO40" s="55"/>
      <c r="BP40" s="286"/>
      <c r="BQ40" s="289" t="s">
        <v>391</v>
      </c>
      <c r="BR40" s="59">
        <f t="shared" si="269"/>
        <v>0</v>
      </c>
      <c r="BS40" s="56"/>
      <c r="BT40" s="52"/>
      <c r="BU40" s="50">
        <f t="shared" si="272"/>
        <v>0</v>
      </c>
      <c r="BV40" s="54">
        <f t="shared" si="273"/>
        <v>0</v>
      </c>
      <c r="BW40" s="351">
        <f t="shared" si="274"/>
        <v>0</v>
      </c>
      <c r="BX40" s="55"/>
      <c r="BY40" s="288"/>
      <c r="BZ40" s="289" t="s">
        <v>391</v>
      </c>
      <c r="CA40" s="59">
        <f t="shared" si="276"/>
        <v>0</v>
      </c>
      <c r="CB40" s="56"/>
      <c r="CC40" s="52"/>
      <c r="CD40" s="50">
        <f t="shared" si="279"/>
        <v>0</v>
      </c>
      <c r="CE40" s="54">
        <f t="shared" si="280"/>
        <v>0</v>
      </c>
      <c r="CF40" s="351">
        <f t="shared" si="281"/>
        <v>0</v>
      </c>
      <c r="CG40" s="55"/>
      <c r="CH40" s="48">
        <f t="shared" si="282"/>
        <v>0</v>
      </c>
      <c r="CI40" s="50">
        <f t="shared" si="283"/>
        <v>0</v>
      </c>
      <c r="CJ40" s="50">
        <f t="shared" si="284"/>
        <v>0</v>
      </c>
      <c r="CK40" s="50">
        <f t="shared" si="285"/>
        <v>0</v>
      </c>
      <c r="CL40" s="50">
        <f t="shared" si="286"/>
        <v>0</v>
      </c>
      <c r="CM40" s="304">
        <f t="shared" si="287"/>
        <v>0</v>
      </c>
      <c r="CN40" s="61"/>
      <c r="CO40" s="288"/>
      <c r="CP40" s="51" t="str">
        <f>IFERROR(IF(CR40="","",VLOOKUP(M40,'リスト　修正しない事'!$AD$7:$AE$29,2,0)),0)</f>
        <v/>
      </c>
      <c r="CQ40" s="424">
        <f t="shared" ref="CQ40" si="943">IF(CR40&gt;0,1,0)</f>
        <v>0</v>
      </c>
      <c r="CR40" s="56"/>
      <c r="CS40" s="50">
        <f t="shared" si="291"/>
        <v>0</v>
      </c>
      <c r="CT40" s="52"/>
      <c r="CU40" s="59">
        <f t="shared" si="293"/>
        <v>0</v>
      </c>
      <c r="CV40" s="50">
        <f t="shared" si="294"/>
        <v>0</v>
      </c>
      <c r="CW40" s="54">
        <f t="shared" si="295"/>
        <v>0</v>
      </c>
      <c r="CX40" s="351">
        <f t="shared" si="296"/>
        <v>0</v>
      </c>
      <c r="CY40" s="55"/>
      <c r="CZ40" s="288"/>
      <c r="DA40" s="289" t="s">
        <v>391</v>
      </c>
      <c r="DB40" s="424">
        <f t="shared" si="298"/>
        <v>0</v>
      </c>
      <c r="DC40" s="56"/>
      <c r="DD40" s="52"/>
      <c r="DE40" s="50">
        <f t="shared" si="301"/>
        <v>0</v>
      </c>
      <c r="DF40" s="54">
        <f t="shared" si="302"/>
        <v>0</v>
      </c>
      <c r="DG40" s="351">
        <f t="shared" si="303"/>
        <v>0</v>
      </c>
      <c r="DH40" s="55"/>
      <c r="DI40" s="288"/>
      <c r="DJ40" s="289" t="s">
        <v>391</v>
      </c>
      <c r="DK40" s="424">
        <f t="shared" si="305"/>
        <v>0</v>
      </c>
      <c r="DL40" s="56"/>
      <c r="DM40" s="52"/>
      <c r="DN40" s="50">
        <f t="shared" si="308"/>
        <v>0</v>
      </c>
      <c r="DO40" s="54">
        <f t="shared" si="309"/>
        <v>0</v>
      </c>
      <c r="DP40" s="351">
        <f t="shared" si="310"/>
        <v>0</v>
      </c>
      <c r="DQ40" s="55"/>
      <c r="DR40" s="288"/>
      <c r="DS40" s="289" t="s">
        <v>391</v>
      </c>
      <c r="DT40" s="424">
        <f t="shared" si="312"/>
        <v>0</v>
      </c>
      <c r="DU40" s="56"/>
      <c r="DV40" s="52"/>
      <c r="DW40" s="50">
        <f t="shared" si="315"/>
        <v>0</v>
      </c>
      <c r="DX40" s="54">
        <f t="shared" si="316"/>
        <v>0</v>
      </c>
      <c r="DY40" s="351">
        <f t="shared" si="317"/>
        <v>0</v>
      </c>
      <c r="DZ40" s="55"/>
      <c r="EA40" s="288"/>
      <c r="EB40" s="289" t="s">
        <v>391</v>
      </c>
      <c r="EC40" s="424">
        <f t="shared" si="319"/>
        <v>0</v>
      </c>
      <c r="ED40" s="56"/>
      <c r="EE40" s="52"/>
      <c r="EF40" s="50">
        <f t="shared" si="322"/>
        <v>0</v>
      </c>
      <c r="EG40" s="54">
        <f t="shared" si="323"/>
        <v>0</v>
      </c>
      <c r="EH40" s="351">
        <f t="shared" si="324"/>
        <v>0</v>
      </c>
      <c r="EI40" s="55"/>
      <c r="EJ40" s="48">
        <f t="shared" si="325"/>
        <v>0</v>
      </c>
      <c r="EK40" s="51">
        <f t="shared" si="326"/>
        <v>0</v>
      </c>
      <c r="EL40" s="51">
        <f t="shared" si="327"/>
        <v>0</v>
      </c>
      <c r="EM40" s="50">
        <f t="shared" si="328"/>
        <v>0</v>
      </c>
      <c r="EN40" s="51">
        <f t="shared" si="329"/>
        <v>0</v>
      </c>
      <c r="EO40" s="62">
        <f t="shared" si="330"/>
        <v>0</v>
      </c>
      <c r="EP40" s="61"/>
      <c r="EQ40" s="64">
        <f t="shared" si="331"/>
        <v>0</v>
      </c>
      <c r="ER40" s="62">
        <f t="shared" si="332"/>
        <v>0</v>
      </c>
      <c r="ES40" s="62">
        <f t="shared" si="333"/>
        <v>0</v>
      </c>
      <c r="ET40" s="51">
        <f t="shared" si="334"/>
        <v>0</v>
      </c>
      <c r="EU40" s="50">
        <f t="shared" si="335"/>
        <v>0</v>
      </c>
      <c r="EV40" s="304">
        <f t="shared" si="336"/>
        <v>0</v>
      </c>
      <c r="EW40" s="48">
        <f t="shared" si="337"/>
        <v>0</v>
      </c>
      <c r="EX40" s="50">
        <f t="shared" si="338"/>
        <v>0</v>
      </c>
      <c r="EY40" s="51">
        <f t="shared" si="339"/>
        <v>0</v>
      </c>
      <c r="EZ40" s="51">
        <f t="shared" si="340"/>
        <v>0</v>
      </c>
      <c r="FA40" s="50">
        <f t="shared" si="341"/>
        <v>0</v>
      </c>
      <c r="FB40" s="54">
        <f t="shared" si="342"/>
        <v>0</v>
      </c>
      <c r="FC40" s="55">
        <f t="shared" si="343"/>
        <v>0</v>
      </c>
      <c r="FD40" s="64">
        <f t="shared" si="344"/>
        <v>0</v>
      </c>
      <c r="FE40" s="51">
        <f t="shared" si="345"/>
        <v>0</v>
      </c>
      <c r="FF40" s="51">
        <f t="shared" si="346"/>
        <v>0</v>
      </c>
      <c r="FG40" s="63">
        <f t="shared" si="347"/>
        <v>0</v>
      </c>
      <c r="FH40" s="53">
        <f t="shared" si="193"/>
        <v>0</v>
      </c>
      <c r="FI40" s="60">
        <f t="shared" si="194"/>
        <v>0</v>
      </c>
      <c r="FJ40" s="571"/>
      <c r="FK40" s="369">
        <f t="shared" si="195"/>
        <v>0</v>
      </c>
      <c r="FL40" s="60">
        <f t="shared" si="196"/>
        <v>0</v>
      </c>
      <c r="FM40" s="571"/>
      <c r="FN40" s="355">
        <f t="shared" si="197"/>
        <v>0</v>
      </c>
      <c r="FO40" s="60">
        <f t="shared" si="198"/>
        <v>0</v>
      </c>
      <c r="FP40" s="571"/>
      <c r="FQ40" s="369">
        <f t="shared" si="199"/>
        <v>0</v>
      </c>
      <c r="FR40" s="60">
        <f t="shared" si="200"/>
        <v>0</v>
      </c>
      <c r="FS40" s="571"/>
      <c r="FT40" s="369">
        <f t="shared" si="201"/>
        <v>0</v>
      </c>
      <c r="FU40" s="60">
        <f t="shared" si="202"/>
        <v>0</v>
      </c>
      <c r="FV40" s="571"/>
      <c r="FW40" s="53">
        <f t="shared" si="203"/>
        <v>0</v>
      </c>
      <c r="FX40" s="60">
        <f t="shared" si="204"/>
        <v>0</v>
      </c>
      <c r="FY40" s="571"/>
      <c r="FZ40" s="377">
        <f t="shared" si="205"/>
        <v>0</v>
      </c>
      <c r="GA40" s="425">
        <f t="shared" si="206"/>
        <v>0</v>
      </c>
      <c r="GB40" s="571"/>
      <c r="GC40" s="53">
        <f t="shared" si="207"/>
        <v>0</v>
      </c>
      <c r="GD40" s="60">
        <f t="shared" si="208"/>
        <v>0</v>
      </c>
      <c r="GE40" s="571"/>
      <c r="GF40" s="377">
        <f t="shared" si="209"/>
        <v>0</v>
      </c>
      <c r="GG40" s="60">
        <f t="shared" si="210"/>
        <v>0</v>
      </c>
      <c r="GH40" s="571"/>
      <c r="GI40" s="53">
        <f t="shared" si="211"/>
        <v>0</v>
      </c>
      <c r="GJ40" s="60">
        <f t="shared" si="212"/>
        <v>0</v>
      </c>
      <c r="GK40" s="571"/>
      <c r="GL40" s="377">
        <f t="shared" si="213"/>
        <v>0</v>
      </c>
      <c r="GM40" s="60">
        <f t="shared" si="214"/>
        <v>0</v>
      </c>
      <c r="GN40" s="571"/>
      <c r="GO40" s="369">
        <f t="shared" si="215"/>
        <v>0</v>
      </c>
      <c r="GP40" s="60">
        <f t="shared" si="216"/>
        <v>0</v>
      </c>
      <c r="GQ40" s="571"/>
      <c r="GR40" s="53">
        <f t="shared" si="348"/>
        <v>0</v>
      </c>
      <c r="GS40" s="60">
        <f t="shared" si="349"/>
        <v>0</v>
      </c>
      <c r="GT40" s="57">
        <f t="shared" si="217"/>
        <v>0</v>
      </c>
      <c r="GU40" s="65">
        <f t="shared" si="350"/>
        <v>0</v>
      </c>
      <c r="GV40" s="428"/>
      <c r="GW40" s="430"/>
      <c r="GX40" s="608"/>
      <c r="GY40" s="609">
        <f t="shared" si="218"/>
        <v>0</v>
      </c>
      <c r="GZ40" s="609"/>
      <c r="HA40" s="609"/>
      <c r="HB40" s="599"/>
      <c r="HC40" s="623" t="str">
        <f t="shared" si="78"/>
        <v/>
      </c>
      <c r="HD40" s="624" t="str">
        <f t="shared" si="79"/>
        <v xml:space="preserve"> </v>
      </c>
      <c r="HE40" s="625" t="str">
        <f t="shared" si="787"/>
        <v>OK</v>
      </c>
    </row>
    <row r="41" spans="1:213" ht="25.5" customHeight="1">
      <c r="A41" s="564" t="str">
        <f t="shared" si="187"/>
        <v>令和６年度</v>
      </c>
      <c r="B41" s="565" t="str">
        <f t="shared" si="188"/>
        <v>2次</v>
      </c>
      <c r="C41" s="566" t="str">
        <f t="shared" si="189"/>
        <v>群馬県</v>
      </c>
      <c r="D41" s="440">
        <f t="shared" si="190"/>
        <v>13</v>
      </c>
      <c r="E41" s="441" t="s">
        <v>138</v>
      </c>
      <c r="F41" s="448"/>
      <c r="G41" s="470">
        <f t="shared" ref="G41" si="944">+G40</f>
        <v>0</v>
      </c>
      <c r="H41" s="471" t="str">
        <f t="shared" ref="H41" si="945">IF($F41="今回請求",H40,IF($F41="済",H40,""))</f>
        <v/>
      </c>
      <c r="I41" s="472" t="str">
        <f t="shared" ref="I41" si="946">IF($F41="今回請求",I40,IF($F41="済",I40,""))</f>
        <v/>
      </c>
      <c r="J41" s="473" t="str">
        <f t="shared" ref="J41" si="947">IF($F41="今回請求",J40,IF($F41="済",J40,""))</f>
        <v/>
      </c>
      <c r="K41" s="474" t="str">
        <f t="shared" ref="K41" si="948">IF($F41="今回請求",K40,IF($F41="済",K40,""))</f>
        <v/>
      </c>
      <c r="L41" s="475" t="str">
        <f t="shared" ref="L41" si="949">IF($F41="今回請求",L40,IF($F41="済",L40,""))</f>
        <v/>
      </c>
      <c r="M41" s="476" t="str">
        <f t="shared" ref="M41" si="950">IF($F41="今回請求",M40,IF($F41="済",M40,""))</f>
        <v/>
      </c>
      <c r="N41" s="475" t="str">
        <f t="shared" ref="N41" si="951">IF($F41="今回請求",N40,IF($F41="済",N40,""))</f>
        <v/>
      </c>
      <c r="O41" s="477" t="str">
        <f t="shared" ref="O41" si="952">IFERROR(IF((S41+AM41)&gt;0,ROUNDDOWN((S41+AM41)/(V41+AP41),4)*1000," "),"")</f>
        <v/>
      </c>
      <c r="P41" s="478" t="str">
        <f>IFERROR(IF(M41="","",VLOOKUP(M41,'リスト　修正しない事'!$Q$3:$R$30,2,0)),0)</f>
        <v/>
      </c>
      <c r="Q41" s="479" t="str">
        <f t="shared" ref="Q41" si="953">IF($F41="今回請求",Q40,IF($F41="済",Q40,""))</f>
        <v/>
      </c>
      <c r="R41" s="480" t="str">
        <f t="shared" ref="R41" si="954">IF($F41="今回請求",R40,IF($F41="済",R40,""))</f>
        <v/>
      </c>
      <c r="S41" s="481" t="str">
        <f t="shared" ref="S41" si="955">IFERROR(IF($F41="今回請求",S40,IF($F41="済",S40,"")),"")</f>
        <v/>
      </c>
      <c r="T41" s="482" t="str">
        <f>IFERROR(IF(M41="","",VLOOKUP(M41,'リスト　修正しない事'!$X$3:$Y$30,2,0)),0)</f>
        <v/>
      </c>
      <c r="U41" s="483">
        <f t="shared" si="230"/>
        <v>0</v>
      </c>
      <c r="V41" s="481">
        <f t="shared" ref="V41" si="956">IFERROR(IF($F41="今回請求",V40,IF($F41="済",V40,0)),"")</f>
        <v>0</v>
      </c>
      <c r="W41" s="484">
        <f t="shared" si="232"/>
        <v>0</v>
      </c>
      <c r="X41" s="481">
        <f t="shared" ref="X41" si="957">IFERROR(IF($F41="今回請求",X40,IF($F41="済",X40,0)),"")</f>
        <v>0</v>
      </c>
      <c r="Y41" s="485">
        <f t="shared" si="234"/>
        <v>0</v>
      </c>
      <c r="Z41" s="485">
        <f t="shared" si="235"/>
        <v>0</v>
      </c>
      <c r="AA41" s="486">
        <f t="shared" si="236"/>
        <v>0</v>
      </c>
      <c r="AB41" s="487">
        <f t="shared" si="237"/>
        <v>0</v>
      </c>
      <c r="AC41" s="488"/>
      <c r="AD41" s="481" t="str">
        <f t="shared" ref="AD41" si="958">IFERROR(IF($F41="今回請求",AD40,IF($F41="済",AD40,"")),"")</f>
        <v/>
      </c>
      <c r="AE41" s="484" t="s">
        <v>391</v>
      </c>
      <c r="AF41" s="484">
        <f t="shared" si="239"/>
        <v>0</v>
      </c>
      <c r="AG41" s="481">
        <f t="shared" ref="AG41" si="959">IFERROR(IF($F41="今回請求",AG40,IF($F41="済",AG40,0)),"")</f>
        <v>0</v>
      </c>
      <c r="AH41" s="481">
        <f t="shared" ref="AH41" si="960">IFERROR(IF($F41="今回請求",AH40,IF($F41="済",AH40,0)),"")</f>
        <v>0</v>
      </c>
      <c r="AI41" s="489">
        <f t="shared" si="242"/>
        <v>0</v>
      </c>
      <c r="AJ41" s="486">
        <f t="shared" si="243"/>
        <v>0</v>
      </c>
      <c r="AK41" s="487">
        <f t="shared" si="244"/>
        <v>0</v>
      </c>
      <c r="AL41" s="488"/>
      <c r="AM41" s="481" t="str">
        <f t="shared" ref="AM41" si="961">IFERROR(IF($F41="今回請求",AM40,IF($F41="済",AM40,"")),"")</f>
        <v/>
      </c>
      <c r="AN41" s="490">
        <f>IFERROR(IF(AP41="","",VLOOKUP(M41,'リスト　修正しない事'!$AA$3:$AB$30,2,0)),0)</f>
        <v>0</v>
      </c>
      <c r="AO41" s="490">
        <f t="shared" si="246"/>
        <v>0</v>
      </c>
      <c r="AP41" s="481">
        <f t="shared" ref="AP41" si="962">IFERROR(IF($F41="今回請求",AP40,IF($F41="済",AP40,0)),"")</f>
        <v>0</v>
      </c>
      <c r="AQ41" s="490">
        <f t="shared" si="248"/>
        <v>0</v>
      </c>
      <c r="AR41" s="481">
        <f t="shared" ref="AR41" si="963">IFERROR(IF($F41="今回請求",AR40,IF($F41="済",AR40,0)),"")</f>
        <v>0</v>
      </c>
      <c r="AS41" s="491">
        <f t="shared" si="250"/>
        <v>0</v>
      </c>
      <c r="AT41" s="485">
        <f t="shared" si="251"/>
        <v>0</v>
      </c>
      <c r="AU41" s="486">
        <f t="shared" si="252"/>
        <v>0</v>
      </c>
      <c r="AV41" s="487">
        <f t="shared" si="253"/>
        <v>0</v>
      </c>
      <c r="AW41" s="488"/>
      <c r="AX41" s="481" t="str">
        <f t="shared" ref="AX41" si="964">IFERROR(IF($F41="今回請求",AX40,IF($F41="済",AX40,"")),"")</f>
        <v/>
      </c>
      <c r="AY41" s="492" t="s">
        <v>129</v>
      </c>
      <c r="AZ41" s="493">
        <f t="shared" si="255"/>
        <v>0</v>
      </c>
      <c r="BA41" s="481">
        <f t="shared" ref="BA41" si="965">IFERROR(IF($F41="今回請求",BA40,IF($F41="済",BA40,0)),"")</f>
        <v>0</v>
      </c>
      <c r="BB41" s="481">
        <f t="shared" ref="BB41" si="966">IFERROR(IF($F41="今回請求",BB40,IF($F41="済",BB40,0)),"")</f>
        <v>0</v>
      </c>
      <c r="BC41" s="485">
        <f t="shared" si="258"/>
        <v>0</v>
      </c>
      <c r="BD41" s="486">
        <f t="shared" si="259"/>
        <v>0</v>
      </c>
      <c r="BE41" s="487">
        <f t="shared" si="260"/>
        <v>0</v>
      </c>
      <c r="BF41" s="488"/>
      <c r="BG41" s="481" t="str">
        <f t="shared" ref="BG41" si="967">IFERROR(IF($F41="今回請求",BG40,IF($F41="済",BG40,"")),"")</f>
        <v/>
      </c>
      <c r="BH41" s="492" t="s">
        <v>391</v>
      </c>
      <c r="BI41" s="493">
        <f t="shared" si="262"/>
        <v>0</v>
      </c>
      <c r="BJ41" s="481">
        <f t="shared" ref="BJ41" si="968">IFERROR(IF($F41="今回請求",BJ40,IF($F41="済",BJ40,0)),"")</f>
        <v>0</v>
      </c>
      <c r="BK41" s="481">
        <f t="shared" ref="BK41" si="969">IFERROR(IF($F41="今回請求",BK40,IF($F41="済",BK40,0)),"")</f>
        <v>0</v>
      </c>
      <c r="BL41" s="485">
        <f t="shared" si="265"/>
        <v>0</v>
      </c>
      <c r="BM41" s="486">
        <f t="shared" si="266"/>
        <v>0</v>
      </c>
      <c r="BN41" s="487">
        <f t="shared" si="267"/>
        <v>0</v>
      </c>
      <c r="BO41" s="488"/>
      <c r="BP41" s="481" t="str">
        <f t="shared" ref="BP41" si="970">IFERROR(IF($F41="今回請求",BP40,IF($F41="済",BP40,"")),"")</f>
        <v/>
      </c>
      <c r="BQ41" s="492" t="s">
        <v>391</v>
      </c>
      <c r="BR41" s="493">
        <f t="shared" si="269"/>
        <v>0</v>
      </c>
      <c r="BS41" s="481">
        <f t="shared" ref="BS41" si="971">IFERROR(IF($F41="今回請求",BS40,IF($F41="済",BS40,0)),"")</f>
        <v>0</v>
      </c>
      <c r="BT41" s="481">
        <f t="shared" ref="BT41" si="972">IFERROR(IF($F41="今回請求",BT40,IF($F41="済",BT40,0)),"")</f>
        <v>0</v>
      </c>
      <c r="BU41" s="485">
        <f t="shared" si="272"/>
        <v>0</v>
      </c>
      <c r="BV41" s="486">
        <f t="shared" si="273"/>
        <v>0</v>
      </c>
      <c r="BW41" s="487">
        <f t="shared" si="274"/>
        <v>0</v>
      </c>
      <c r="BX41" s="488"/>
      <c r="BY41" s="481" t="str">
        <f t="shared" ref="BY41" si="973">IFERROR(IF($F41="今回請求",BY40,IF($F41="済",BY40,"")),"")</f>
        <v/>
      </c>
      <c r="BZ41" s="492" t="s">
        <v>391</v>
      </c>
      <c r="CA41" s="493">
        <f t="shared" si="276"/>
        <v>0</v>
      </c>
      <c r="CB41" s="481">
        <f t="shared" ref="CB41" si="974">IFERROR(IF($F41="今回請求",CB40,IF($F41="済",CB40,0)),"")</f>
        <v>0</v>
      </c>
      <c r="CC41" s="481">
        <f t="shared" ref="CC41" si="975">IFERROR(IF($F41="今回請求",CC40,IF($F41="済",CC40,0)),"")</f>
        <v>0</v>
      </c>
      <c r="CD41" s="485">
        <f t="shared" si="279"/>
        <v>0</v>
      </c>
      <c r="CE41" s="486">
        <f t="shared" si="280"/>
        <v>0</v>
      </c>
      <c r="CF41" s="487">
        <f t="shared" si="281"/>
        <v>0</v>
      </c>
      <c r="CG41" s="488"/>
      <c r="CH41" s="494">
        <f t="shared" si="282"/>
        <v>0</v>
      </c>
      <c r="CI41" s="485">
        <f t="shared" si="283"/>
        <v>0</v>
      </c>
      <c r="CJ41" s="485">
        <f t="shared" si="284"/>
        <v>0</v>
      </c>
      <c r="CK41" s="485">
        <f t="shared" si="285"/>
        <v>0</v>
      </c>
      <c r="CL41" s="485">
        <f t="shared" si="286"/>
        <v>0</v>
      </c>
      <c r="CM41" s="495">
        <f t="shared" si="287"/>
        <v>0</v>
      </c>
      <c r="CN41" s="496"/>
      <c r="CO41" s="481" t="str">
        <f t="shared" ref="CO41" si="976">IFERROR(IF($F41="今回請求",CO40,IF($F41="済",CO40,"")),"")</f>
        <v/>
      </c>
      <c r="CP41" s="497">
        <f>IFERROR(IF(CR41="","",VLOOKUP(M41,'リスト　修正しない事'!$AD$7:$AE$29,2,0)),0)</f>
        <v>0</v>
      </c>
      <c r="CQ41" s="498">
        <f t="shared" ref="CQ41" si="977">IFERROR(IF(CR41&gt;0,1,0),"")</f>
        <v>0</v>
      </c>
      <c r="CR41" s="481">
        <f t="shared" ref="CR41" si="978">IFERROR(IF($F41="今回請求",CR40,IF($F41="済",CR40,0)),"")</f>
        <v>0</v>
      </c>
      <c r="CS41" s="499">
        <f t="shared" si="291"/>
        <v>0</v>
      </c>
      <c r="CT41" s="481">
        <f t="shared" ref="CT41" si="979">IFERROR(IF($F41="今回請求",CT40,IF($F41="済",CT40,0)),"")</f>
        <v>0</v>
      </c>
      <c r="CU41" s="491">
        <f t="shared" si="293"/>
        <v>0</v>
      </c>
      <c r="CV41" s="485">
        <f t="shared" si="294"/>
        <v>0</v>
      </c>
      <c r="CW41" s="486">
        <f t="shared" si="295"/>
        <v>0</v>
      </c>
      <c r="CX41" s="487">
        <f t="shared" si="296"/>
        <v>0</v>
      </c>
      <c r="CY41" s="488"/>
      <c r="CZ41" s="481" t="str">
        <f t="shared" ref="CZ41" si="980">IFERROR(IF($F41="今回請求",CZ40,IF($F41="済",CZ40,"")),"")</f>
        <v/>
      </c>
      <c r="DA41" s="500" t="s">
        <v>391</v>
      </c>
      <c r="DB41" s="500">
        <f t="shared" si="298"/>
        <v>0</v>
      </c>
      <c r="DC41" s="481">
        <f t="shared" ref="DC41" si="981">IFERROR(IF($F41="今回請求",DC40,IF($F41="済",DC40,0)),"")</f>
        <v>0</v>
      </c>
      <c r="DD41" s="481">
        <f t="shared" ref="DD41" si="982">IFERROR(IF($F41="今回請求",DD40,IF($F41="済",DD40,0)),"")</f>
        <v>0</v>
      </c>
      <c r="DE41" s="501">
        <f t="shared" si="301"/>
        <v>0</v>
      </c>
      <c r="DF41" s="486">
        <f t="shared" si="302"/>
        <v>0</v>
      </c>
      <c r="DG41" s="487">
        <f t="shared" si="303"/>
        <v>0</v>
      </c>
      <c r="DH41" s="488"/>
      <c r="DI41" s="481" t="str">
        <f t="shared" ref="DI41" si="983">IFERROR(IF($F41="今回請求",DI40,IF($F41="済",DI40,"")),"")</f>
        <v/>
      </c>
      <c r="DJ41" s="492" t="s">
        <v>391</v>
      </c>
      <c r="DK41" s="492">
        <f t="shared" si="305"/>
        <v>0</v>
      </c>
      <c r="DL41" s="481">
        <f t="shared" ref="DL41" si="984">IFERROR(IF($F41="今回請求",DL40,IF($F41="済",DL40,0)),"")</f>
        <v>0</v>
      </c>
      <c r="DM41" s="481">
        <f t="shared" ref="DM41" si="985">IFERROR(IF($F41="今回請求",DM40,IF($F41="済",DM40,0)),"")</f>
        <v>0</v>
      </c>
      <c r="DN41" s="485">
        <f t="shared" si="308"/>
        <v>0</v>
      </c>
      <c r="DO41" s="486">
        <f t="shared" si="309"/>
        <v>0</v>
      </c>
      <c r="DP41" s="487">
        <f t="shared" si="310"/>
        <v>0</v>
      </c>
      <c r="DQ41" s="488"/>
      <c r="DR41" s="481" t="str">
        <f t="shared" ref="DR41" si="986">IFERROR(IF($F41="今回請求",DR40,IF($F41="済",DR40,"")),"")</f>
        <v/>
      </c>
      <c r="DS41" s="502" t="s">
        <v>391</v>
      </c>
      <c r="DT41" s="502">
        <f t="shared" si="312"/>
        <v>0</v>
      </c>
      <c r="DU41" s="481">
        <f t="shared" ref="DU41" si="987">IFERROR(IF($F41="今回請求",DU40,IF($F41="済",DU40,0)),"")</f>
        <v>0</v>
      </c>
      <c r="DV41" s="481">
        <f t="shared" ref="DV41" si="988">IFERROR(IF($F41="今回請求",DV40,IF($F41="済",DV40,0)),"")</f>
        <v>0</v>
      </c>
      <c r="DW41" s="485">
        <f t="shared" si="315"/>
        <v>0</v>
      </c>
      <c r="DX41" s="486">
        <f t="shared" si="316"/>
        <v>0</v>
      </c>
      <c r="DY41" s="487">
        <f t="shared" si="317"/>
        <v>0</v>
      </c>
      <c r="DZ41" s="488"/>
      <c r="EA41" s="481" t="str">
        <f t="shared" ref="EA41" si="989">IFERROR(IF($F41="今回請求",EA40,IF($F41="済",EA40,"")),"")</f>
        <v/>
      </c>
      <c r="EB41" s="492" t="s">
        <v>391</v>
      </c>
      <c r="EC41" s="492">
        <f t="shared" si="319"/>
        <v>0</v>
      </c>
      <c r="ED41" s="481">
        <f t="shared" ref="ED41" si="990">IFERROR(IF($F41="今回請求",ED40,IF($F41="済",ED40,0)),"")</f>
        <v>0</v>
      </c>
      <c r="EE41" s="481">
        <f t="shared" ref="EE41" si="991">IFERROR(IF($F41="今回請求",EE40,IF($F41="済",EE40,0)),"")</f>
        <v>0</v>
      </c>
      <c r="EF41" s="485">
        <f t="shared" si="322"/>
        <v>0</v>
      </c>
      <c r="EG41" s="486">
        <f t="shared" si="323"/>
        <v>0</v>
      </c>
      <c r="EH41" s="487">
        <f t="shared" si="324"/>
        <v>0</v>
      </c>
      <c r="EI41" s="488"/>
      <c r="EJ41" s="494">
        <f t="shared" si="325"/>
        <v>0</v>
      </c>
      <c r="EK41" s="503">
        <f t="shared" si="326"/>
        <v>0</v>
      </c>
      <c r="EL41" s="503">
        <f t="shared" si="327"/>
        <v>0</v>
      </c>
      <c r="EM41" s="485">
        <f t="shared" si="328"/>
        <v>0</v>
      </c>
      <c r="EN41" s="503">
        <f t="shared" si="329"/>
        <v>0</v>
      </c>
      <c r="EO41" s="504">
        <f t="shared" si="330"/>
        <v>0</v>
      </c>
      <c r="EP41" s="496"/>
      <c r="EQ41" s="505">
        <f t="shared" si="331"/>
        <v>0</v>
      </c>
      <c r="ER41" s="504">
        <f t="shared" si="332"/>
        <v>0</v>
      </c>
      <c r="ES41" s="504">
        <f t="shared" si="333"/>
        <v>0</v>
      </c>
      <c r="ET41" s="503">
        <f t="shared" si="334"/>
        <v>0</v>
      </c>
      <c r="EU41" s="485">
        <f t="shared" si="335"/>
        <v>0</v>
      </c>
      <c r="EV41" s="495">
        <f t="shared" si="336"/>
        <v>0</v>
      </c>
      <c r="EW41" s="494">
        <f t="shared" si="337"/>
        <v>0</v>
      </c>
      <c r="EX41" s="485">
        <f t="shared" si="338"/>
        <v>0</v>
      </c>
      <c r="EY41" s="503">
        <f t="shared" si="339"/>
        <v>0</v>
      </c>
      <c r="EZ41" s="503">
        <f t="shared" si="340"/>
        <v>0</v>
      </c>
      <c r="FA41" s="485">
        <f t="shared" si="341"/>
        <v>0</v>
      </c>
      <c r="FB41" s="486">
        <f t="shared" si="342"/>
        <v>0</v>
      </c>
      <c r="FC41" s="488">
        <f t="shared" si="343"/>
        <v>0</v>
      </c>
      <c r="FD41" s="505">
        <f t="shared" si="344"/>
        <v>0</v>
      </c>
      <c r="FE41" s="503">
        <f t="shared" si="345"/>
        <v>0</v>
      </c>
      <c r="FF41" s="503">
        <f t="shared" si="346"/>
        <v>0</v>
      </c>
      <c r="FG41" s="506">
        <f t="shared" si="347"/>
        <v>0</v>
      </c>
      <c r="FH41" s="507">
        <f t="shared" si="193"/>
        <v>0</v>
      </c>
      <c r="FI41" s="508">
        <f t="shared" si="194"/>
        <v>0</v>
      </c>
      <c r="FJ41" s="572"/>
      <c r="FK41" s="509">
        <f t="shared" si="195"/>
        <v>0</v>
      </c>
      <c r="FL41" s="508">
        <f t="shared" si="196"/>
        <v>0</v>
      </c>
      <c r="FM41" s="572"/>
      <c r="FN41" s="511">
        <f t="shared" si="197"/>
        <v>0</v>
      </c>
      <c r="FO41" s="508">
        <f t="shared" si="198"/>
        <v>0</v>
      </c>
      <c r="FP41" s="572"/>
      <c r="FQ41" s="509">
        <f t="shared" si="199"/>
        <v>0</v>
      </c>
      <c r="FR41" s="508">
        <f t="shared" si="200"/>
        <v>0</v>
      </c>
      <c r="FS41" s="572"/>
      <c r="FT41" s="509">
        <f t="shared" si="201"/>
        <v>0</v>
      </c>
      <c r="FU41" s="508">
        <f t="shared" si="202"/>
        <v>0</v>
      </c>
      <c r="FV41" s="572"/>
      <c r="FW41" s="507">
        <f t="shared" si="203"/>
        <v>0</v>
      </c>
      <c r="FX41" s="508">
        <f t="shared" si="204"/>
        <v>0</v>
      </c>
      <c r="FY41" s="572"/>
      <c r="FZ41" s="512">
        <f t="shared" si="205"/>
        <v>0</v>
      </c>
      <c r="GA41" s="501">
        <f t="shared" si="206"/>
        <v>0</v>
      </c>
      <c r="GB41" s="572"/>
      <c r="GC41" s="507">
        <f t="shared" si="207"/>
        <v>0</v>
      </c>
      <c r="GD41" s="508">
        <f t="shared" si="208"/>
        <v>0</v>
      </c>
      <c r="GE41" s="572"/>
      <c r="GF41" s="512">
        <f t="shared" si="209"/>
        <v>0</v>
      </c>
      <c r="GG41" s="508">
        <f t="shared" si="210"/>
        <v>0</v>
      </c>
      <c r="GH41" s="572"/>
      <c r="GI41" s="507">
        <f t="shared" si="211"/>
        <v>0</v>
      </c>
      <c r="GJ41" s="508">
        <f t="shared" si="212"/>
        <v>0</v>
      </c>
      <c r="GK41" s="572"/>
      <c r="GL41" s="512">
        <f t="shared" si="213"/>
        <v>0</v>
      </c>
      <c r="GM41" s="508">
        <f t="shared" si="214"/>
        <v>0</v>
      </c>
      <c r="GN41" s="572"/>
      <c r="GO41" s="509">
        <f t="shared" si="215"/>
        <v>0</v>
      </c>
      <c r="GP41" s="508">
        <f t="shared" si="216"/>
        <v>0</v>
      </c>
      <c r="GQ41" s="572"/>
      <c r="GR41" s="507">
        <f t="shared" si="348"/>
        <v>0</v>
      </c>
      <c r="GS41" s="508">
        <f t="shared" si="349"/>
        <v>0</v>
      </c>
      <c r="GT41" s="513">
        <f t="shared" si="217"/>
        <v>0</v>
      </c>
      <c r="GU41" s="510">
        <f t="shared" si="350"/>
        <v>0</v>
      </c>
      <c r="GV41" s="514" t="str">
        <f t="shared" ref="GV41" si="992">IF($F41="今回請求",GV40,IF($F41="済",GV40,""))</f>
        <v/>
      </c>
      <c r="GW41" s="481">
        <f t="shared" ref="GW41" si="993">IFERROR(IF($F41="今回請求",GW40,IF($F41="済",GW40,0)),"")</f>
        <v>0</v>
      </c>
      <c r="GX41" s="613"/>
      <c r="GY41" s="609">
        <f t="shared" si="218"/>
        <v>0</v>
      </c>
      <c r="GZ41" s="609"/>
      <c r="HA41" s="609"/>
      <c r="HB41" s="599"/>
      <c r="HC41" s="614" t="str">
        <f t="shared" si="78"/>
        <v/>
      </c>
      <c r="HD41" s="615" t="str">
        <f t="shared" si="79"/>
        <v/>
      </c>
      <c r="HE41" s="616" t="str">
        <f t="shared" si="787"/>
        <v>OK</v>
      </c>
    </row>
    <row r="42" spans="1:213" ht="25.5" customHeight="1">
      <c r="A42" s="28" t="str">
        <f t="shared" si="187"/>
        <v>令和６年度</v>
      </c>
      <c r="B42" s="29" t="str">
        <f t="shared" si="188"/>
        <v>2次</v>
      </c>
      <c r="C42" s="567" t="str">
        <f t="shared" si="189"/>
        <v>群馬県</v>
      </c>
      <c r="D42" s="25">
        <f t="shared" si="190"/>
        <v>14</v>
      </c>
      <c r="E42" s="24" t="s">
        <v>137</v>
      </c>
      <c r="F42" s="460">
        <f t="shared" si="732"/>
        <v>0</v>
      </c>
      <c r="G42" s="225"/>
      <c r="H42" s="224"/>
      <c r="I42" s="422"/>
      <c r="J42" s="384"/>
      <c r="K42" s="422"/>
      <c r="L42" s="423"/>
      <c r="M42" s="561"/>
      <c r="N42" s="385"/>
      <c r="O42" s="569" t="str">
        <f t="shared" ref="O42" si="994">IF((S42+AM42)&gt;0,ROUNDDOWN((S42+AM42)/(V42+AP42),4)*1000," ")</f>
        <v xml:space="preserve"> </v>
      </c>
      <c r="P42" s="461" t="str">
        <f>IFERROR(IF(M42="","",VLOOKUP(M42,'リスト　修正しない事'!$Q$3:$R$30,2,0)),0)</f>
        <v/>
      </c>
      <c r="Q42" s="66"/>
      <c r="R42" s="450"/>
      <c r="S42" s="286"/>
      <c r="T42" s="462" t="str">
        <f>IFERROR(IF(M42="","",VLOOKUP(M42,'リスト　修正しない事'!$X$3:$Y$30,2,0)),0)</f>
        <v/>
      </c>
      <c r="U42" s="59">
        <f t="shared" si="230"/>
        <v>0</v>
      </c>
      <c r="V42" s="56"/>
      <c r="W42" s="50">
        <f t="shared" si="232"/>
        <v>0</v>
      </c>
      <c r="X42" s="49"/>
      <c r="Y42" s="50">
        <f t="shared" si="234"/>
        <v>0</v>
      </c>
      <c r="Z42" s="50">
        <f t="shared" si="235"/>
        <v>0</v>
      </c>
      <c r="AA42" s="54">
        <f t="shared" si="236"/>
        <v>0</v>
      </c>
      <c r="AB42" s="351">
        <f t="shared" si="237"/>
        <v>0</v>
      </c>
      <c r="AC42" s="55"/>
      <c r="AD42" s="286"/>
      <c r="AE42" s="289" t="s">
        <v>391</v>
      </c>
      <c r="AF42" s="59">
        <f t="shared" si="239"/>
        <v>0</v>
      </c>
      <c r="AG42" s="56"/>
      <c r="AH42" s="52"/>
      <c r="AI42" s="54">
        <f t="shared" si="242"/>
        <v>0</v>
      </c>
      <c r="AJ42" s="54">
        <f t="shared" si="243"/>
        <v>0</v>
      </c>
      <c r="AK42" s="351">
        <f t="shared" si="244"/>
        <v>0</v>
      </c>
      <c r="AL42" s="55"/>
      <c r="AM42" s="288"/>
      <c r="AN42" s="51" t="str">
        <f>IFERROR(IF(AP42="","",VLOOKUP(M42,'リスト　修正しない事'!$AA$3:$AB$30,2,0)),0)</f>
        <v/>
      </c>
      <c r="AO42" s="59">
        <f t="shared" si="246"/>
        <v>0</v>
      </c>
      <c r="AP42" s="56"/>
      <c r="AQ42" s="58">
        <f t="shared" si="248"/>
        <v>0</v>
      </c>
      <c r="AR42" s="52"/>
      <c r="AS42" s="59">
        <f t="shared" si="250"/>
        <v>0</v>
      </c>
      <c r="AT42" s="50">
        <f t="shared" si="251"/>
        <v>0</v>
      </c>
      <c r="AU42" s="54">
        <f t="shared" si="252"/>
        <v>0</v>
      </c>
      <c r="AV42" s="351">
        <f t="shared" si="253"/>
        <v>0</v>
      </c>
      <c r="AW42" s="55"/>
      <c r="AX42" s="286"/>
      <c r="AY42" s="289" t="s">
        <v>129</v>
      </c>
      <c r="AZ42" s="59">
        <f t="shared" si="255"/>
        <v>0</v>
      </c>
      <c r="BA42" s="56"/>
      <c r="BB42" s="52"/>
      <c r="BC42" s="50">
        <f t="shared" si="258"/>
        <v>0</v>
      </c>
      <c r="BD42" s="54">
        <f t="shared" si="259"/>
        <v>0</v>
      </c>
      <c r="BE42" s="351">
        <f t="shared" si="260"/>
        <v>0</v>
      </c>
      <c r="BF42" s="55"/>
      <c r="BG42" s="288"/>
      <c r="BH42" s="289" t="s">
        <v>391</v>
      </c>
      <c r="BI42" s="59">
        <f t="shared" si="262"/>
        <v>0</v>
      </c>
      <c r="BJ42" s="56"/>
      <c r="BK42" s="52"/>
      <c r="BL42" s="50">
        <f t="shared" si="265"/>
        <v>0</v>
      </c>
      <c r="BM42" s="54">
        <f t="shared" si="266"/>
        <v>0</v>
      </c>
      <c r="BN42" s="351">
        <f t="shared" si="267"/>
        <v>0</v>
      </c>
      <c r="BO42" s="55"/>
      <c r="BP42" s="286"/>
      <c r="BQ42" s="289" t="s">
        <v>391</v>
      </c>
      <c r="BR42" s="59">
        <f t="shared" si="269"/>
        <v>0</v>
      </c>
      <c r="BS42" s="56"/>
      <c r="BT42" s="52"/>
      <c r="BU42" s="50">
        <f t="shared" si="272"/>
        <v>0</v>
      </c>
      <c r="BV42" s="54">
        <f t="shared" si="273"/>
        <v>0</v>
      </c>
      <c r="BW42" s="351">
        <f t="shared" si="274"/>
        <v>0</v>
      </c>
      <c r="BX42" s="55"/>
      <c r="BY42" s="288"/>
      <c r="BZ42" s="289" t="s">
        <v>391</v>
      </c>
      <c r="CA42" s="59">
        <f t="shared" si="276"/>
        <v>0</v>
      </c>
      <c r="CB42" s="56"/>
      <c r="CC42" s="52"/>
      <c r="CD42" s="50">
        <f t="shared" si="279"/>
        <v>0</v>
      </c>
      <c r="CE42" s="54">
        <f t="shared" si="280"/>
        <v>0</v>
      </c>
      <c r="CF42" s="351">
        <f t="shared" si="281"/>
        <v>0</v>
      </c>
      <c r="CG42" s="55"/>
      <c r="CH42" s="48">
        <f t="shared" si="282"/>
        <v>0</v>
      </c>
      <c r="CI42" s="50">
        <f t="shared" si="283"/>
        <v>0</v>
      </c>
      <c r="CJ42" s="50">
        <f t="shared" si="284"/>
        <v>0</v>
      </c>
      <c r="CK42" s="50">
        <f t="shared" si="285"/>
        <v>0</v>
      </c>
      <c r="CL42" s="50">
        <f t="shared" si="286"/>
        <v>0</v>
      </c>
      <c r="CM42" s="304">
        <f t="shared" si="287"/>
        <v>0</v>
      </c>
      <c r="CN42" s="61"/>
      <c r="CO42" s="288"/>
      <c r="CP42" s="51" t="str">
        <f>IFERROR(IF(CR42="","",VLOOKUP(M42,'リスト　修正しない事'!$AD$7:$AE$29,2,0)),0)</f>
        <v/>
      </c>
      <c r="CQ42" s="424">
        <f t="shared" ref="CQ42" si="995">IF(CR42&gt;0,1,0)</f>
        <v>0</v>
      </c>
      <c r="CR42" s="56"/>
      <c r="CS42" s="50">
        <f t="shared" si="291"/>
        <v>0</v>
      </c>
      <c r="CT42" s="52"/>
      <c r="CU42" s="59">
        <f t="shared" si="293"/>
        <v>0</v>
      </c>
      <c r="CV42" s="50">
        <f t="shared" si="294"/>
        <v>0</v>
      </c>
      <c r="CW42" s="54">
        <f t="shared" si="295"/>
        <v>0</v>
      </c>
      <c r="CX42" s="351">
        <f t="shared" si="296"/>
        <v>0</v>
      </c>
      <c r="CY42" s="55"/>
      <c r="CZ42" s="288"/>
      <c r="DA42" s="289" t="s">
        <v>391</v>
      </c>
      <c r="DB42" s="424">
        <f t="shared" si="298"/>
        <v>0</v>
      </c>
      <c r="DC42" s="56"/>
      <c r="DD42" s="52"/>
      <c r="DE42" s="50">
        <f t="shared" si="301"/>
        <v>0</v>
      </c>
      <c r="DF42" s="54">
        <f t="shared" si="302"/>
        <v>0</v>
      </c>
      <c r="DG42" s="351">
        <f t="shared" si="303"/>
        <v>0</v>
      </c>
      <c r="DH42" s="55"/>
      <c r="DI42" s="288"/>
      <c r="DJ42" s="289" t="s">
        <v>391</v>
      </c>
      <c r="DK42" s="424">
        <f t="shared" si="305"/>
        <v>0</v>
      </c>
      <c r="DL42" s="56"/>
      <c r="DM42" s="52"/>
      <c r="DN42" s="50">
        <f t="shared" si="308"/>
        <v>0</v>
      </c>
      <c r="DO42" s="54">
        <f t="shared" si="309"/>
        <v>0</v>
      </c>
      <c r="DP42" s="351">
        <f t="shared" si="310"/>
        <v>0</v>
      </c>
      <c r="DQ42" s="55"/>
      <c r="DR42" s="288"/>
      <c r="DS42" s="289" t="s">
        <v>391</v>
      </c>
      <c r="DT42" s="424">
        <f t="shared" si="312"/>
        <v>0</v>
      </c>
      <c r="DU42" s="56"/>
      <c r="DV42" s="52"/>
      <c r="DW42" s="50">
        <f t="shared" si="315"/>
        <v>0</v>
      </c>
      <c r="DX42" s="54">
        <f t="shared" si="316"/>
        <v>0</v>
      </c>
      <c r="DY42" s="351">
        <f t="shared" si="317"/>
        <v>0</v>
      </c>
      <c r="DZ42" s="55"/>
      <c r="EA42" s="288"/>
      <c r="EB42" s="289" t="s">
        <v>391</v>
      </c>
      <c r="EC42" s="424">
        <f t="shared" si="319"/>
        <v>0</v>
      </c>
      <c r="ED42" s="56"/>
      <c r="EE42" s="52"/>
      <c r="EF42" s="50">
        <f t="shared" si="322"/>
        <v>0</v>
      </c>
      <c r="EG42" s="54">
        <f t="shared" si="323"/>
        <v>0</v>
      </c>
      <c r="EH42" s="351">
        <f t="shared" si="324"/>
        <v>0</v>
      </c>
      <c r="EI42" s="55"/>
      <c r="EJ42" s="48">
        <f t="shared" si="325"/>
        <v>0</v>
      </c>
      <c r="EK42" s="51">
        <f t="shared" si="326"/>
        <v>0</v>
      </c>
      <c r="EL42" s="51">
        <f t="shared" si="327"/>
        <v>0</v>
      </c>
      <c r="EM42" s="50">
        <f t="shared" si="328"/>
        <v>0</v>
      </c>
      <c r="EN42" s="51">
        <f t="shared" si="329"/>
        <v>0</v>
      </c>
      <c r="EO42" s="62">
        <f t="shared" si="330"/>
        <v>0</v>
      </c>
      <c r="EP42" s="61"/>
      <c r="EQ42" s="64">
        <f t="shared" si="331"/>
        <v>0</v>
      </c>
      <c r="ER42" s="62">
        <f t="shared" si="332"/>
        <v>0</v>
      </c>
      <c r="ES42" s="62">
        <f t="shared" si="333"/>
        <v>0</v>
      </c>
      <c r="ET42" s="51">
        <f t="shared" si="334"/>
        <v>0</v>
      </c>
      <c r="EU42" s="50">
        <f t="shared" si="335"/>
        <v>0</v>
      </c>
      <c r="EV42" s="304">
        <f t="shared" si="336"/>
        <v>0</v>
      </c>
      <c r="EW42" s="48">
        <f t="shared" si="337"/>
        <v>0</v>
      </c>
      <c r="EX42" s="50">
        <f t="shared" si="338"/>
        <v>0</v>
      </c>
      <c r="EY42" s="51">
        <f t="shared" si="339"/>
        <v>0</v>
      </c>
      <c r="EZ42" s="51">
        <f t="shared" si="340"/>
        <v>0</v>
      </c>
      <c r="FA42" s="50">
        <f t="shared" si="341"/>
        <v>0</v>
      </c>
      <c r="FB42" s="54">
        <f t="shared" si="342"/>
        <v>0</v>
      </c>
      <c r="FC42" s="55">
        <f t="shared" si="343"/>
        <v>0</v>
      </c>
      <c r="FD42" s="64">
        <f t="shared" si="344"/>
        <v>0</v>
      </c>
      <c r="FE42" s="51">
        <f t="shared" si="345"/>
        <v>0</v>
      </c>
      <c r="FF42" s="51">
        <f t="shared" si="346"/>
        <v>0</v>
      </c>
      <c r="FG42" s="63">
        <f t="shared" si="347"/>
        <v>0</v>
      </c>
      <c r="FH42" s="53">
        <f t="shared" si="193"/>
        <v>0</v>
      </c>
      <c r="FI42" s="60">
        <f t="shared" si="194"/>
        <v>0</v>
      </c>
      <c r="FJ42" s="571"/>
      <c r="FK42" s="369">
        <f t="shared" si="195"/>
        <v>0</v>
      </c>
      <c r="FL42" s="60">
        <f t="shared" si="196"/>
        <v>0</v>
      </c>
      <c r="FM42" s="571"/>
      <c r="FN42" s="355">
        <f t="shared" si="197"/>
        <v>0</v>
      </c>
      <c r="FO42" s="60">
        <f t="shared" si="198"/>
        <v>0</v>
      </c>
      <c r="FP42" s="571"/>
      <c r="FQ42" s="369">
        <f t="shared" si="199"/>
        <v>0</v>
      </c>
      <c r="FR42" s="60">
        <f t="shared" si="200"/>
        <v>0</v>
      </c>
      <c r="FS42" s="571"/>
      <c r="FT42" s="369">
        <f t="shared" si="201"/>
        <v>0</v>
      </c>
      <c r="FU42" s="60">
        <f t="shared" si="202"/>
        <v>0</v>
      </c>
      <c r="FV42" s="571"/>
      <c r="FW42" s="53">
        <f t="shared" si="203"/>
        <v>0</v>
      </c>
      <c r="FX42" s="60">
        <f t="shared" si="204"/>
        <v>0</v>
      </c>
      <c r="FY42" s="571"/>
      <c r="FZ42" s="377">
        <f t="shared" si="205"/>
        <v>0</v>
      </c>
      <c r="GA42" s="425">
        <f t="shared" si="206"/>
        <v>0</v>
      </c>
      <c r="GB42" s="571"/>
      <c r="GC42" s="53">
        <f t="shared" si="207"/>
        <v>0</v>
      </c>
      <c r="GD42" s="60">
        <f t="shared" si="208"/>
        <v>0</v>
      </c>
      <c r="GE42" s="571"/>
      <c r="GF42" s="377">
        <f t="shared" si="209"/>
        <v>0</v>
      </c>
      <c r="GG42" s="60">
        <f t="shared" si="210"/>
        <v>0</v>
      </c>
      <c r="GH42" s="571"/>
      <c r="GI42" s="53">
        <f t="shared" si="211"/>
        <v>0</v>
      </c>
      <c r="GJ42" s="60">
        <f t="shared" si="212"/>
        <v>0</v>
      </c>
      <c r="GK42" s="571"/>
      <c r="GL42" s="377">
        <f t="shared" si="213"/>
        <v>0</v>
      </c>
      <c r="GM42" s="60">
        <f t="shared" si="214"/>
        <v>0</v>
      </c>
      <c r="GN42" s="571"/>
      <c r="GO42" s="369">
        <f t="shared" si="215"/>
        <v>0</v>
      </c>
      <c r="GP42" s="60">
        <f t="shared" si="216"/>
        <v>0</v>
      </c>
      <c r="GQ42" s="571"/>
      <c r="GR42" s="53">
        <f t="shared" si="348"/>
        <v>0</v>
      </c>
      <c r="GS42" s="60">
        <f t="shared" si="349"/>
        <v>0</v>
      </c>
      <c r="GT42" s="57">
        <f t="shared" si="217"/>
        <v>0</v>
      </c>
      <c r="GU42" s="65">
        <f t="shared" si="350"/>
        <v>0</v>
      </c>
      <c r="GV42" s="428"/>
      <c r="GW42" s="430"/>
      <c r="GX42" s="608"/>
      <c r="GY42" s="609">
        <f t="shared" si="218"/>
        <v>0</v>
      </c>
      <c r="GZ42" s="609"/>
      <c r="HA42" s="609"/>
      <c r="HB42" s="599"/>
      <c r="HC42" s="617" t="str">
        <f t="shared" si="78"/>
        <v/>
      </c>
      <c r="HD42" s="618" t="str">
        <f t="shared" si="79"/>
        <v xml:space="preserve"> </v>
      </c>
      <c r="HE42" s="619" t="str">
        <f t="shared" si="787"/>
        <v>OK</v>
      </c>
    </row>
    <row r="43" spans="1:213" ht="25.5" customHeight="1">
      <c r="A43" s="564" t="str">
        <f t="shared" si="187"/>
        <v>令和６年度</v>
      </c>
      <c r="B43" s="565" t="str">
        <f t="shared" si="188"/>
        <v>2次</v>
      </c>
      <c r="C43" s="566" t="str">
        <f t="shared" si="189"/>
        <v>群馬県</v>
      </c>
      <c r="D43" s="440">
        <f t="shared" si="190"/>
        <v>14</v>
      </c>
      <c r="E43" s="441" t="s">
        <v>138</v>
      </c>
      <c r="F43" s="448"/>
      <c r="G43" s="470">
        <f t="shared" ref="G43" si="996">+G42</f>
        <v>0</v>
      </c>
      <c r="H43" s="471" t="str">
        <f t="shared" ref="H43" si="997">IF($F43="今回請求",H42,IF($F43="済",H42,""))</f>
        <v/>
      </c>
      <c r="I43" s="472" t="str">
        <f t="shared" ref="I43" si="998">IF($F43="今回請求",I42,IF($F43="済",I42,""))</f>
        <v/>
      </c>
      <c r="J43" s="473" t="str">
        <f t="shared" ref="J43" si="999">IF($F43="今回請求",J42,IF($F43="済",J42,""))</f>
        <v/>
      </c>
      <c r="K43" s="474" t="str">
        <f t="shared" ref="K43" si="1000">IF($F43="今回請求",K42,IF($F43="済",K42,""))</f>
        <v/>
      </c>
      <c r="L43" s="475" t="str">
        <f t="shared" ref="L43" si="1001">IF($F43="今回請求",L42,IF($F43="済",L42,""))</f>
        <v/>
      </c>
      <c r="M43" s="476" t="str">
        <f t="shared" ref="M43" si="1002">IF($F43="今回請求",M42,IF($F43="済",M42,""))</f>
        <v/>
      </c>
      <c r="N43" s="475" t="str">
        <f t="shared" ref="N43" si="1003">IF($F43="今回請求",N42,IF($F43="済",N42,""))</f>
        <v/>
      </c>
      <c r="O43" s="477" t="str">
        <f t="shared" ref="O43" si="1004">IFERROR(IF((S43+AM43)&gt;0,ROUNDDOWN((S43+AM43)/(V43+AP43),4)*1000," "),"")</f>
        <v/>
      </c>
      <c r="P43" s="478" t="str">
        <f>IFERROR(IF(M43="","",VLOOKUP(M43,'リスト　修正しない事'!$Q$3:$R$30,2,0)),0)</f>
        <v/>
      </c>
      <c r="Q43" s="479" t="str">
        <f t="shared" ref="Q43" si="1005">IF($F43="今回請求",Q42,IF($F43="済",Q42,""))</f>
        <v/>
      </c>
      <c r="R43" s="480" t="str">
        <f t="shared" ref="R43" si="1006">IF($F43="今回請求",R42,IF($F43="済",R42,""))</f>
        <v/>
      </c>
      <c r="S43" s="481" t="str">
        <f t="shared" ref="S43" si="1007">IFERROR(IF($F43="今回請求",S42,IF($F43="済",S42,"")),"")</f>
        <v/>
      </c>
      <c r="T43" s="482" t="str">
        <f>IFERROR(IF(M43="","",VLOOKUP(M43,'リスト　修正しない事'!$X$3:$Y$30,2,0)),0)</f>
        <v/>
      </c>
      <c r="U43" s="483">
        <f t="shared" si="230"/>
        <v>0</v>
      </c>
      <c r="V43" s="481">
        <f t="shared" ref="V43" si="1008">IFERROR(IF($F43="今回請求",V42,IF($F43="済",V42,0)),"")</f>
        <v>0</v>
      </c>
      <c r="W43" s="484">
        <f t="shared" si="232"/>
        <v>0</v>
      </c>
      <c r="X43" s="481">
        <f t="shared" ref="X43" si="1009">IFERROR(IF($F43="今回請求",X42,IF($F43="済",X42,0)),"")</f>
        <v>0</v>
      </c>
      <c r="Y43" s="485">
        <f t="shared" si="234"/>
        <v>0</v>
      </c>
      <c r="Z43" s="485">
        <f t="shared" si="235"/>
        <v>0</v>
      </c>
      <c r="AA43" s="486">
        <f t="shared" si="236"/>
        <v>0</v>
      </c>
      <c r="AB43" s="487">
        <f t="shared" si="237"/>
        <v>0</v>
      </c>
      <c r="AC43" s="488"/>
      <c r="AD43" s="481" t="str">
        <f t="shared" ref="AD43" si="1010">IFERROR(IF($F43="今回請求",AD42,IF($F43="済",AD42,"")),"")</f>
        <v/>
      </c>
      <c r="AE43" s="484" t="s">
        <v>391</v>
      </c>
      <c r="AF43" s="484">
        <f t="shared" si="239"/>
        <v>0</v>
      </c>
      <c r="AG43" s="481">
        <f t="shared" ref="AG43" si="1011">IFERROR(IF($F43="今回請求",AG42,IF($F43="済",AG42,0)),"")</f>
        <v>0</v>
      </c>
      <c r="AH43" s="481">
        <f t="shared" ref="AH43" si="1012">IFERROR(IF($F43="今回請求",AH42,IF($F43="済",AH42,0)),"")</f>
        <v>0</v>
      </c>
      <c r="AI43" s="489">
        <f t="shared" si="242"/>
        <v>0</v>
      </c>
      <c r="AJ43" s="486">
        <f t="shared" si="243"/>
        <v>0</v>
      </c>
      <c r="AK43" s="487">
        <f t="shared" si="244"/>
        <v>0</v>
      </c>
      <c r="AL43" s="488"/>
      <c r="AM43" s="481" t="str">
        <f t="shared" ref="AM43" si="1013">IFERROR(IF($F43="今回請求",AM42,IF($F43="済",AM42,"")),"")</f>
        <v/>
      </c>
      <c r="AN43" s="490">
        <f>IFERROR(IF(AP43="","",VLOOKUP(M43,'リスト　修正しない事'!$AA$3:$AB$30,2,0)),0)</f>
        <v>0</v>
      </c>
      <c r="AO43" s="490">
        <f t="shared" si="246"/>
        <v>0</v>
      </c>
      <c r="AP43" s="481">
        <f t="shared" ref="AP43" si="1014">IFERROR(IF($F43="今回請求",AP42,IF($F43="済",AP42,0)),"")</f>
        <v>0</v>
      </c>
      <c r="AQ43" s="490">
        <f t="shared" si="248"/>
        <v>0</v>
      </c>
      <c r="AR43" s="481">
        <f t="shared" ref="AR43" si="1015">IFERROR(IF($F43="今回請求",AR42,IF($F43="済",AR42,0)),"")</f>
        <v>0</v>
      </c>
      <c r="AS43" s="491">
        <f t="shared" si="250"/>
        <v>0</v>
      </c>
      <c r="AT43" s="485">
        <f t="shared" si="251"/>
        <v>0</v>
      </c>
      <c r="AU43" s="486">
        <f t="shared" si="252"/>
        <v>0</v>
      </c>
      <c r="AV43" s="487">
        <f t="shared" si="253"/>
        <v>0</v>
      </c>
      <c r="AW43" s="488"/>
      <c r="AX43" s="481" t="str">
        <f t="shared" ref="AX43" si="1016">IFERROR(IF($F43="今回請求",AX42,IF($F43="済",AX42,"")),"")</f>
        <v/>
      </c>
      <c r="AY43" s="492" t="s">
        <v>129</v>
      </c>
      <c r="AZ43" s="493">
        <f t="shared" si="255"/>
        <v>0</v>
      </c>
      <c r="BA43" s="481">
        <f t="shared" ref="BA43" si="1017">IFERROR(IF($F43="今回請求",BA42,IF($F43="済",BA42,0)),"")</f>
        <v>0</v>
      </c>
      <c r="BB43" s="481">
        <f t="shared" ref="BB43" si="1018">IFERROR(IF($F43="今回請求",BB42,IF($F43="済",BB42,0)),"")</f>
        <v>0</v>
      </c>
      <c r="BC43" s="485">
        <f t="shared" si="258"/>
        <v>0</v>
      </c>
      <c r="BD43" s="486">
        <f t="shared" si="259"/>
        <v>0</v>
      </c>
      <c r="BE43" s="487">
        <f t="shared" si="260"/>
        <v>0</v>
      </c>
      <c r="BF43" s="488"/>
      <c r="BG43" s="481" t="str">
        <f t="shared" ref="BG43" si="1019">IFERROR(IF($F43="今回請求",BG42,IF($F43="済",BG42,"")),"")</f>
        <v/>
      </c>
      <c r="BH43" s="492" t="s">
        <v>391</v>
      </c>
      <c r="BI43" s="493">
        <f t="shared" si="262"/>
        <v>0</v>
      </c>
      <c r="BJ43" s="481">
        <f t="shared" ref="BJ43" si="1020">IFERROR(IF($F43="今回請求",BJ42,IF($F43="済",BJ42,0)),"")</f>
        <v>0</v>
      </c>
      <c r="BK43" s="481">
        <f t="shared" ref="BK43" si="1021">IFERROR(IF($F43="今回請求",BK42,IF($F43="済",BK42,0)),"")</f>
        <v>0</v>
      </c>
      <c r="BL43" s="485">
        <f t="shared" si="265"/>
        <v>0</v>
      </c>
      <c r="BM43" s="486">
        <f t="shared" si="266"/>
        <v>0</v>
      </c>
      <c r="BN43" s="487">
        <f t="shared" si="267"/>
        <v>0</v>
      </c>
      <c r="BO43" s="488"/>
      <c r="BP43" s="481" t="str">
        <f t="shared" ref="BP43" si="1022">IFERROR(IF($F43="今回請求",BP42,IF($F43="済",BP42,"")),"")</f>
        <v/>
      </c>
      <c r="BQ43" s="492" t="s">
        <v>391</v>
      </c>
      <c r="BR43" s="493">
        <f t="shared" si="269"/>
        <v>0</v>
      </c>
      <c r="BS43" s="481">
        <f t="shared" ref="BS43" si="1023">IFERROR(IF($F43="今回請求",BS42,IF($F43="済",BS42,0)),"")</f>
        <v>0</v>
      </c>
      <c r="BT43" s="481">
        <f t="shared" ref="BT43" si="1024">IFERROR(IF($F43="今回請求",BT42,IF($F43="済",BT42,0)),"")</f>
        <v>0</v>
      </c>
      <c r="BU43" s="485">
        <f t="shared" si="272"/>
        <v>0</v>
      </c>
      <c r="BV43" s="486">
        <f t="shared" si="273"/>
        <v>0</v>
      </c>
      <c r="BW43" s="487">
        <f t="shared" si="274"/>
        <v>0</v>
      </c>
      <c r="BX43" s="488"/>
      <c r="BY43" s="481" t="str">
        <f t="shared" ref="BY43" si="1025">IFERROR(IF($F43="今回請求",BY42,IF($F43="済",BY42,"")),"")</f>
        <v/>
      </c>
      <c r="BZ43" s="492" t="s">
        <v>391</v>
      </c>
      <c r="CA43" s="493">
        <f t="shared" si="276"/>
        <v>0</v>
      </c>
      <c r="CB43" s="481">
        <f t="shared" ref="CB43" si="1026">IFERROR(IF($F43="今回請求",CB42,IF($F43="済",CB42,0)),"")</f>
        <v>0</v>
      </c>
      <c r="CC43" s="481">
        <f t="shared" ref="CC43" si="1027">IFERROR(IF($F43="今回請求",CC42,IF($F43="済",CC42,0)),"")</f>
        <v>0</v>
      </c>
      <c r="CD43" s="485">
        <f t="shared" si="279"/>
        <v>0</v>
      </c>
      <c r="CE43" s="486">
        <f t="shared" si="280"/>
        <v>0</v>
      </c>
      <c r="CF43" s="487">
        <f t="shared" si="281"/>
        <v>0</v>
      </c>
      <c r="CG43" s="488"/>
      <c r="CH43" s="494">
        <f t="shared" si="282"/>
        <v>0</v>
      </c>
      <c r="CI43" s="485">
        <f t="shared" si="283"/>
        <v>0</v>
      </c>
      <c r="CJ43" s="485">
        <f t="shared" si="284"/>
        <v>0</v>
      </c>
      <c r="CK43" s="485">
        <f t="shared" si="285"/>
        <v>0</v>
      </c>
      <c r="CL43" s="485">
        <f t="shared" si="286"/>
        <v>0</v>
      </c>
      <c r="CM43" s="495">
        <f t="shared" si="287"/>
        <v>0</v>
      </c>
      <c r="CN43" s="496"/>
      <c r="CO43" s="481" t="str">
        <f t="shared" ref="CO43" si="1028">IFERROR(IF($F43="今回請求",CO42,IF($F43="済",CO42,"")),"")</f>
        <v/>
      </c>
      <c r="CP43" s="497">
        <f>IFERROR(IF(CR43="","",VLOOKUP(M43,'リスト　修正しない事'!$AD$7:$AE$29,2,0)),0)</f>
        <v>0</v>
      </c>
      <c r="CQ43" s="498">
        <f t="shared" ref="CQ43" si="1029">IFERROR(IF(CR43&gt;0,1,0),"")</f>
        <v>0</v>
      </c>
      <c r="CR43" s="481">
        <f t="shared" ref="CR43" si="1030">IFERROR(IF($F43="今回請求",CR42,IF($F43="済",CR42,0)),"")</f>
        <v>0</v>
      </c>
      <c r="CS43" s="499">
        <f t="shared" si="291"/>
        <v>0</v>
      </c>
      <c r="CT43" s="481">
        <f t="shared" ref="CT43" si="1031">IFERROR(IF($F43="今回請求",CT42,IF($F43="済",CT42,0)),"")</f>
        <v>0</v>
      </c>
      <c r="CU43" s="491">
        <f t="shared" si="293"/>
        <v>0</v>
      </c>
      <c r="CV43" s="485">
        <f t="shared" si="294"/>
        <v>0</v>
      </c>
      <c r="CW43" s="486">
        <f t="shared" si="295"/>
        <v>0</v>
      </c>
      <c r="CX43" s="487">
        <f t="shared" si="296"/>
        <v>0</v>
      </c>
      <c r="CY43" s="488"/>
      <c r="CZ43" s="481" t="str">
        <f t="shared" ref="CZ43" si="1032">IFERROR(IF($F43="今回請求",CZ42,IF($F43="済",CZ42,"")),"")</f>
        <v/>
      </c>
      <c r="DA43" s="500" t="s">
        <v>391</v>
      </c>
      <c r="DB43" s="500">
        <f t="shared" si="298"/>
        <v>0</v>
      </c>
      <c r="DC43" s="481">
        <f t="shared" ref="DC43" si="1033">IFERROR(IF($F43="今回請求",DC42,IF($F43="済",DC42,0)),"")</f>
        <v>0</v>
      </c>
      <c r="DD43" s="481">
        <f t="shared" ref="DD43" si="1034">IFERROR(IF($F43="今回請求",DD42,IF($F43="済",DD42,0)),"")</f>
        <v>0</v>
      </c>
      <c r="DE43" s="501">
        <f t="shared" si="301"/>
        <v>0</v>
      </c>
      <c r="DF43" s="486">
        <f t="shared" si="302"/>
        <v>0</v>
      </c>
      <c r="DG43" s="487">
        <f t="shared" si="303"/>
        <v>0</v>
      </c>
      <c r="DH43" s="488"/>
      <c r="DI43" s="481" t="str">
        <f t="shared" ref="DI43" si="1035">IFERROR(IF($F43="今回請求",DI42,IF($F43="済",DI42,"")),"")</f>
        <v/>
      </c>
      <c r="DJ43" s="492" t="s">
        <v>391</v>
      </c>
      <c r="DK43" s="492">
        <f t="shared" si="305"/>
        <v>0</v>
      </c>
      <c r="DL43" s="481">
        <f t="shared" ref="DL43" si="1036">IFERROR(IF($F43="今回請求",DL42,IF($F43="済",DL42,0)),"")</f>
        <v>0</v>
      </c>
      <c r="DM43" s="481">
        <f t="shared" ref="DM43" si="1037">IFERROR(IF($F43="今回請求",DM42,IF($F43="済",DM42,0)),"")</f>
        <v>0</v>
      </c>
      <c r="DN43" s="485">
        <f t="shared" si="308"/>
        <v>0</v>
      </c>
      <c r="DO43" s="486">
        <f t="shared" si="309"/>
        <v>0</v>
      </c>
      <c r="DP43" s="487">
        <f t="shared" si="310"/>
        <v>0</v>
      </c>
      <c r="DQ43" s="488"/>
      <c r="DR43" s="481" t="str">
        <f t="shared" ref="DR43" si="1038">IFERROR(IF($F43="今回請求",DR42,IF($F43="済",DR42,"")),"")</f>
        <v/>
      </c>
      <c r="DS43" s="502" t="s">
        <v>391</v>
      </c>
      <c r="DT43" s="502">
        <f t="shared" si="312"/>
        <v>0</v>
      </c>
      <c r="DU43" s="481">
        <f t="shared" ref="DU43" si="1039">IFERROR(IF($F43="今回請求",DU42,IF($F43="済",DU42,0)),"")</f>
        <v>0</v>
      </c>
      <c r="DV43" s="481">
        <f t="shared" ref="DV43" si="1040">IFERROR(IF($F43="今回請求",DV42,IF($F43="済",DV42,0)),"")</f>
        <v>0</v>
      </c>
      <c r="DW43" s="485">
        <f t="shared" si="315"/>
        <v>0</v>
      </c>
      <c r="DX43" s="486">
        <f t="shared" si="316"/>
        <v>0</v>
      </c>
      <c r="DY43" s="487">
        <f t="shared" si="317"/>
        <v>0</v>
      </c>
      <c r="DZ43" s="488"/>
      <c r="EA43" s="481" t="str">
        <f t="shared" ref="EA43" si="1041">IFERROR(IF($F43="今回請求",EA42,IF($F43="済",EA42,"")),"")</f>
        <v/>
      </c>
      <c r="EB43" s="492" t="s">
        <v>391</v>
      </c>
      <c r="EC43" s="492">
        <f t="shared" si="319"/>
        <v>0</v>
      </c>
      <c r="ED43" s="481">
        <f t="shared" ref="ED43" si="1042">IFERROR(IF($F43="今回請求",ED42,IF($F43="済",ED42,0)),"")</f>
        <v>0</v>
      </c>
      <c r="EE43" s="481">
        <f t="shared" ref="EE43" si="1043">IFERROR(IF($F43="今回請求",EE42,IF($F43="済",EE42,0)),"")</f>
        <v>0</v>
      </c>
      <c r="EF43" s="485">
        <f t="shared" si="322"/>
        <v>0</v>
      </c>
      <c r="EG43" s="486">
        <f t="shared" si="323"/>
        <v>0</v>
      </c>
      <c r="EH43" s="487">
        <f t="shared" si="324"/>
        <v>0</v>
      </c>
      <c r="EI43" s="488"/>
      <c r="EJ43" s="494">
        <f t="shared" si="325"/>
        <v>0</v>
      </c>
      <c r="EK43" s="503">
        <f t="shared" si="326"/>
        <v>0</v>
      </c>
      <c r="EL43" s="503">
        <f t="shared" si="327"/>
        <v>0</v>
      </c>
      <c r="EM43" s="485">
        <f t="shared" si="328"/>
        <v>0</v>
      </c>
      <c r="EN43" s="503">
        <f t="shared" si="329"/>
        <v>0</v>
      </c>
      <c r="EO43" s="504">
        <f t="shared" si="330"/>
        <v>0</v>
      </c>
      <c r="EP43" s="496"/>
      <c r="EQ43" s="505">
        <f t="shared" si="331"/>
        <v>0</v>
      </c>
      <c r="ER43" s="504">
        <f t="shared" si="332"/>
        <v>0</v>
      </c>
      <c r="ES43" s="504">
        <f t="shared" si="333"/>
        <v>0</v>
      </c>
      <c r="ET43" s="503">
        <f t="shared" si="334"/>
        <v>0</v>
      </c>
      <c r="EU43" s="485">
        <f t="shared" si="335"/>
        <v>0</v>
      </c>
      <c r="EV43" s="495">
        <f t="shared" si="336"/>
        <v>0</v>
      </c>
      <c r="EW43" s="494">
        <f t="shared" si="337"/>
        <v>0</v>
      </c>
      <c r="EX43" s="485">
        <f t="shared" si="338"/>
        <v>0</v>
      </c>
      <c r="EY43" s="503">
        <f t="shared" si="339"/>
        <v>0</v>
      </c>
      <c r="EZ43" s="503">
        <f t="shared" si="340"/>
        <v>0</v>
      </c>
      <c r="FA43" s="485">
        <f t="shared" si="341"/>
        <v>0</v>
      </c>
      <c r="FB43" s="486">
        <f t="shared" si="342"/>
        <v>0</v>
      </c>
      <c r="FC43" s="488">
        <f t="shared" si="343"/>
        <v>0</v>
      </c>
      <c r="FD43" s="505">
        <f t="shared" si="344"/>
        <v>0</v>
      </c>
      <c r="FE43" s="503">
        <f t="shared" si="345"/>
        <v>0</v>
      </c>
      <c r="FF43" s="503">
        <f t="shared" si="346"/>
        <v>0</v>
      </c>
      <c r="FG43" s="506">
        <f t="shared" si="347"/>
        <v>0</v>
      </c>
      <c r="FH43" s="507">
        <f t="shared" si="193"/>
        <v>0</v>
      </c>
      <c r="FI43" s="508">
        <f t="shared" si="194"/>
        <v>0</v>
      </c>
      <c r="FJ43" s="572"/>
      <c r="FK43" s="509">
        <f t="shared" si="195"/>
        <v>0</v>
      </c>
      <c r="FL43" s="508">
        <f t="shared" si="196"/>
        <v>0</v>
      </c>
      <c r="FM43" s="572"/>
      <c r="FN43" s="511">
        <f t="shared" si="197"/>
        <v>0</v>
      </c>
      <c r="FO43" s="508">
        <f t="shared" si="198"/>
        <v>0</v>
      </c>
      <c r="FP43" s="572"/>
      <c r="FQ43" s="509">
        <f t="shared" si="199"/>
        <v>0</v>
      </c>
      <c r="FR43" s="508">
        <f t="shared" si="200"/>
        <v>0</v>
      </c>
      <c r="FS43" s="572"/>
      <c r="FT43" s="509">
        <f t="shared" si="201"/>
        <v>0</v>
      </c>
      <c r="FU43" s="508">
        <f t="shared" si="202"/>
        <v>0</v>
      </c>
      <c r="FV43" s="572"/>
      <c r="FW43" s="507">
        <f t="shared" si="203"/>
        <v>0</v>
      </c>
      <c r="FX43" s="508">
        <f t="shared" si="204"/>
        <v>0</v>
      </c>
      <c r="FY43" s="572"/>
      <c r="FZ43" s="512">
        <f t="shared" si="205"/>
        <v>0</v>
      </c>
      <c r="GA43" s="501">
        <f t="shared" si="206"/>
        <v>0</v>
      </c>
      <c r="GB43" s="572"/>
      <c r="GC43" s="507">
        <f t="shared" si="207"/>
        <v>0</v>
      </c>
      <c r="GD43" s="508">
        <f t="shared" si="208"/>
        <v>0</v>
      </c>
      <c r="GE43" s="572"/>
      <c r="GF43" s="512">
        <f t="shared" si="209"/>
        <v>0</v>
      </c>
      <c r="GG43" s="508">
        <f t="shared" si="210"/>
        <v>0</v>
      </c>
      <c r="GH43" s="572"/>
      <c r="GI43" s="507">
        <f t="shared" si="211"/>
        <v>0</v>
      </c>
      <c r="GJ43" s="508">
        <f t="shared" si="212"/>
        <v>0</v>
      </c>
      <c r="GK43" s="572"/>
      <c r="GL43" s="512">
        <f t="shared" si="213"/>
        <v>0</v>
      </c>
      <c r="GM43" s="508">
        <f t="shared" si="214"/>
        <v>0</v>
      </c>
      <c r="GN43" s="572"/>
      <c r="GO43" s="509">
        <f t="shared" si="215"/>
        <v>0</v>
      </c>
      <c r="GP43" s="508">
        <f t="shared" si="216"/>
        <v>0</v>
      </c>
      <c r="GQ43" s="572"/>
      <c r="GR43" s="507">
        <f t="shared" si="348"/>
        <v>0</v>
      </c>
      <c r="GS43" s="508">
        <f t="shared" si="349"/>
        <v>0</v>
      </c>
      <c r="GT43" s="513">
        <f t="shared" si="217"/>
        <v>0</v>
      </c>
      <c r="GU43" s="510">
        <f t="shared" si="350"/>
        <v>0</v>
      </c>
      <c r="GV43" s="514" t="str">
        <f t="shared" ref="GV43" si="1044">IF($F43="今回請求",GV42,IF($F43="済",GV42,""))</f>
        <v/>
      </c>
      <c r="GW43" s="481">
        <f t="shared" ref="GW43" si="1045">IFERROR(IF($F43="今回請求",GW42,IF($F43="済",GW42,0)),"")</f>
        <v>0</v>
      </c>
      <c r="GX43" s="613"/>
      <c r="GY43" s="609">
        <f t="shared" si="218"/>
        <v>0</v>
      </c>
      <c r="GZ43" s="609"/>
      <c r="HA43" s="609"/>
      <c r="HB43" s="599"/>
      <c r="HC43" s="620" t="str">
        <f t="shared" si="78"/>
        <v/>
      </c>
      <c r="HD43" s="621" t="str">
        <f t="shared" si="79"/>
        <v/>
      </c>
      <c r="HE43" s="622" t="str">
        <f t="shared" si="787"/>
        <v>OK</v>
      </c>
    </row>
    <row r="44" spans="1:213" ht="25.5" customHeight="1">
      <c r="A44" s="28" t="str">
        <f t="shared" si="187"/>
        <v>令和６年度</v>
      </c>
      <c r="B44" s="29" t="str">
        <f t="shared" si="188"/>
        <v>2次</v>
      </c>
      <c r="C44" s="567" t="str">
        <f t="shared" si="189"/>
        <v>群馬県</v>
      </c>
      <c r="D44" s="25">
        <f t="shared" si="190"/>
        <v>15</v>
      </c>
      <c r="E44" s="24" t="s">
        <v>137</v>
      </c>
      <c r="F44" s="460">
        <f t="shared" si="732"/>
        <v>0</v>
      </c>
      <c r="G44" s="225"/>
      <c r="H44" s="224"/>
      <c r="I44" s="422"/>
      <c r="J44" s="384"/>
      <c r="K44" s="422"/>
      <c r="L44" s="423"/>
      <c r="M44" s="561"/>
      <c r="N44" s="385"/>
      <c r="O44" s="569" t="str">
        <f t="shared" ref="O44" si="1046">IF((S44+AM44)&gt;0,ROUNDDOWN((S44+AM44)/(V44+AP44),4)*1000," ")</f>
        <v xml:space="preserve"> </v>
      </c>
      <c r="P44" s="461" t="str">
        <f>IFERROR(IF(M44="","",VLOOKUP(M44,'リスト　修正しない事'!$Q$3:$R$30,2,0)),0)</f>
        <v/>
      </c>
      <c r="Q44" s="66"/>
      <c r="R44" s="450"/>
      <c r="S44" s="286"/>
      <c r="T44" s="462" t="str">
        <f>IFERROR(IF(M44="","",VLOOKUP(M44,'リスト　修正しない事'!$X$3:$Y$30,2,0)),0)</f>
        <v/>
      </c>
      <c r="U44" s="59">
        <f t="shared" si="230"/>
        <v>0</v>
      </c>
      <c r="V44" s="56"/>
      <c r="W44" s="50">
        <f t="shared" si="232"/>
        <v>0</v>
      </c>
      <c r="X44" s="49"/>
      <c r="Y44" s="50">
        <f t="shared" si="234"/>
        <v>0</v>
      </c>
      <c r="Z44" s="50">
        <f t="shared" si="235"/>
        <v>0</v>
      </c>
      <c r="AA44" s="54">
        <f t="shared" si="236"/>
        <v>0</v>
      </c>
      <c r="AB44" s="351">
        <f t="shared" si="237"/>
        <v>0</v>
      </c>
      <c r="AC44" s="55"/>
      <c r="AD44" s="286"/>
      <c r="AE44" s="289" t="s">
        <v>391</v>
      </c>
      <c r="AF44" s="59">
        <f t="shared" si="239"/>
        <v>0</v>
      </c>
      <c r="AG44" s="56"/>
      <c r="AH44" s="52"/>
      <c r="AI44" s="54">
        <f t="shared" si="242"/>
        <v>0</v>
      </c>
      <c r="AJ44" s="54">
        <f t="shared" si="243"/>
        <v>0</v>
      </c>
      <c r="AK44" s="351">
        <f t="shared" si="244"/>
        <v>0</v>
      </c>
      <c r="AL44" s="55"/>
      <c r="AM44" s="288"/>
      <c r="AN44" s="51" t="str">
        <f>IFERROR(IF(AP44="","",VLOOKUP(M44,'リスト　修正しない事'!$AA$3:$AB$30,2,0)),0)</f>
        <v/>
      </c>
      <c r="AO44" s="59">
        <f t="shared" si="246"/>
        <v>0</v>
      </c>
      <c r="AP44" s="56"/>
      <c r="AQ44" s="58">
        <f t="shared" si="248"/>
        <v>0</v>
      </c>
      <c r="AR44" s="52"/>
      <c r="AS44" s="59">
        <f t="shared" si="250"/>
        <v>0</v>
      </c>
      <c r="AT44" s="50">
        <f t="shared" si="251"/>
        <v>0</v>
      </c>
      <c r="AU44" s="54">
        <f t="shared" si="252"/>
        <v>0</v>
      </c>
      <c r="AV44" s="351">
        <f t="shared" si="253"/>
        <v>0</v>
      </c>
      <c r="AW44" s="55"/>
      <c r="AX44" s="286"/>
      <c r="AY44" s="289" t="s">
        <v>129</v>
      </c>
      <c r="AZ44" s="59">
        <f t="shared" si="255"/>
        <v>0</v>
      </c>
      <c r="BA44" s="56"/>
      <c r="BB44" s="52"/>
      <c r="BC44" s="50">
        <f t="shared" si="258"/>
        <v>0</v>
      </c>
      <c r="BD44" s="54">
        <f t="shared" si="259"/>
        <v>0</v>
      </c>
      <c r="BE44" s="351">
        <f t="shared" si="260"/>
        <v>0</v>
      </c>
      <c r="BF44" s="55"/>
      <c r="BG44" s="288"/>
      <c r="BH44" s="289" t="s">
        <v>391</v>
      </c>
      <c r="BI44" s="59">
        <f t="shared" si="262"/>
        <v>0</v>
      </c>
      <c r="BJ44" s="56"/>
      <c r="BK44" s="52"/>
      <c r="BL44" s="50">
        <f t="shared" si="265"/>
        <v>0</v>
      </c>
      <c r="BM44" s="54">
        <f t="shared" si="266"/>
        <v>0</v>
      </c>
      <c r="BN44" s="351">
        <f t="shared" si="267"/>
        <v>0</v>
      </c>
      <c r="BO44" s="55"/>
      <c r="BP44" s="286"/>
      <c r="BQ44" s="289" t="s">
        <v>391</v>
      </c>
      <c r="BR44" s="59">
        <f t="shared" si="269"/>
        <v>0</v>
      </c>
      <c r="BS44" s="56"/>
      <c r="BT44" s="52"/>
      <c r="BU44" s="50">
        <f t="shared" si="272"/>
        <v>0</v>
      </c>
      <c r="BV44" s="54">
        <f t="shared" si="273"/>
        <v>0</v>
      </c>
      <c r="BW44" s="351">
        <f t="shared" si="274"/>
        <v>0</v>
      </c>
      <c r="BX44" s="55"/>
      <c r="BY44" s="288"/>
      <c r="BZ44" s="289" t="s">
        <v>391</v>
      </c>
      <c r="CA44" s="59">
        <f t="shared" si="276"/>
        <v>0</v>
      </c>
      <c r="CB44" s="56"/>
      <c r="CC44" s="52"/>
      <c r="CD44" s="50">
        <f t="shared" si="279"/>
        <v>0</v>
      </c>
      <c r="CE44" s="54">
        <f t="shared" si="280"/>
        <v>0</v>
      </c>
      <c r="CF44" s="351">
        <f t="shared" si="281"/>
        <v>0</v>
      </c>
      <c r="CG44" s="55"/>
      <c r="CH44" s="48">
        <f t="shared" si="282"/>
        <v>0</v>
      </c>
      <c r="CI44" s="50">
        <f t="shared" si="283"/>
        <v>0</v>
      </c>
      <c r="CJ44" s="50">
        <f t="shared" si="284"/>
        <v>0</v>
      </c>
      <c r="CK44" s="50">
        <f t="shared" si="285"/>
        <v>0</v>
      </c>
      <c r="CL44" s="50">
        <f t="shared" si="286"/>
        <v>0</v>
      </c>
      <c r="CM44" s="304">
        <f t="shared" si="287"/>
        <v>0</v>
      </c>
      <c r="CN44" s="61"/>
      <c r="CO44" s="288"/>
      <c r="CP44" s="51" t="str">
        <f>IFERROR(IF(CR44="","",VLOOKUP(M44,'リスト　修正しない事'!$AD$7:$AE$29,2,0)),0)</f>
        <v/>
      </c>
      <c r="CQ44" s="424">
        <f t="shared" ref="CQ44" si="1047">IF(CR44&gt;0,1,0)</f>
        <v>0</v>
      </c>
      <c r="CR44" s="56"/>
      <c r="CS44" s="50">
        <f t="shared" si="291"/>
        <v>0</v>
      </c>
      <c r="CT44" s="52"/>
      <c r="CU44" s="59">
        <f t="shared" si="293"/>
        <v>0</v>
      </c>
      <c r="CV44" s="50">
        <f t="shared" si="294"/>
        <v>0</v>
      </c>
      <c r="CW44" s="54">
        <f t="shared" si="295"/>
        <v>0</v>
      </c>
      <c r="CX44" s="351">
        <f t="shared" si="296"/>
        <v>0</v>
      </c>
      <c r="CY44" s="55"/>
      <c r="CZ44" s="288"/>
      <c r="DA44" s="289" t="s">
        <v>391</v>
      </c>
      <c r="DB44" s="424">
        <f t="shared" si="298"/>
        <v>0</v>
      </c>
      <c r="DC44" s="56"/>
      <c r="DD44" s="52"/>
      <c r="DE44" s="50">
        <f t="shared" si="301"/>
        <v>0</v>
      </c>
      <c r="DF44" s="54">
        <f t="shared" si="302"/>
        <v>0</v>
      </c>
      <c r="DG44" s="351">
        <f t="shared" si="303"/>
        <v>0</v>
      </c>
      <c r="DH44" s="55"/>
      <c r="DI44" s="288"/>
      <c r="DJ44" s="289" t="s">
        <v>391</v>
      </c>
      <c r="DK44" s="424">
        <f t="shared" si="305"/>
        <v>0</v>
      </c>
      <c r="DL44" s="56"/>
      <c r="DM44" s="52"/>
      <c r="DN44" s="50">
        <f t="shared" si="308"/>
        <v>0</v>
      </c>
      <c r="DO44" s="54">
        <f t="shared" si="309"/>
        <v>0</v>
      </c>
      <c r="DP44" s="351">
        <f t="shared" si="310"/>
        <v>0</v>
      </c>
      <c r="DQ44" s="55"/>
      <c r="DR44" s="288"/>
      <c r="DS44" s="289" t="s">
        <v>391</v>
      </c>
      <c r="DT44" s="424">
        <f t="shared" si="312"/>
        <v>0</v>
      </c>
      <c r="DU44" s="56"/>
      <c r="DV44" s="52"/>
      <c r="DW44" s="50">
        <f t="shared" si="315"/>
        <v>0</v>
      </c>
      <c r="DX44" s="54">
        <f t="shared" si="316"/>
        <v>0</v>
      </c>
      <c r="DY44" s="351">
        <f t="shared" si="317"/>
        <v>0</v>
      </c>
      <c r="DZ44" s="55"/>
      <c r="EA44" s="288"/>
      <c r="EB44" s="289" t="s">
        <v>391</v>
      </c>
      <c r="EC44" s="424">
        <f t="shared" si="319"/>
        <v>0</v>
      </c>
      <c r="ED44" s="56"/>
      <c r="EE44" s="52"/>
      <c r="EF44" s="50">
        <f t="shared" si="322"/>
        <v>0</v>
      </c>
      <c r="EG44" s="54">
        <f t="shared" si="323"/>
        <v>0</v>
      </c>
      <c r="EH44" s="351">
        <f t="shared" si="324"/>
        <v>0</v>
      </c>
      <c r="EI44" s="55"/>
      <c r="EJ44" s="48">
        <f t="shared" si="325"/>
        <v>0</v>
      </c>
      <c r="EK44" s="51">
        <f t="shared" si="326"/>
        <v>0</v>
      </c>
      <c r="EL44" s="51">
        <f t="shared" si="327"/>
        <v>0</v>
      </c>
      <c r="EM44" s="50">
        <f t="shared" si="328"/>
        <v>0</v>
      </c>
      <c r="EN44" s="51">
        <f t="shared" si="329"/>
        <v>0</v>
      </c>
      <c r="EO44" s="62">
        <f t="shared" si="330"/>
        <v>0</v>
      </c>
      <c r="EP44" s="61"/>
      <c r="EQ44" s="64">
        <f t="shared" si="331"/>
        <v>0</v>
      </c>
      <c r="ER44" s="62">
        <f t="shared" si="332"/>
        <v>0</v>
      </c>
      <c r="ES44" s="62">
        <f t="shared" si="333"/>
        <v>0</v>
      </c>
      <c r="ET44" s="51">
        <f t="shared" si="334"/>
        <v>0</v>
      </c>
      <c r="EU44" s="50">
        <f t="shared" si="335"/>
        <v>0</v>
      </c>
      <c r="EV44" s="304">
        <f t="shared" si="336"/>
        <v>0</v>
      </c>
      <c r="EW44" s="48">
        <f t="shared" si="337"/>
        <v>0</v>
      </c>
      <c r="EX44" s="50">
        <f t="shared" si="338"/>
        <v>0</v>
      </c>
      <c r="EY44" s="51">
        <f t="shared" si="339"/>
        <v>0</v>
      </c>
      <c r="EZ44" s="51">
        <f t="shared" si="340"/>
        <v>0</v>
      </c>
      <c r="FA44" s="50">
        <f t="shared" si="341"/>
        <v>0</v>
      </c>
      <c r="FB44" s="54">
        <f t="shared" si="342"/>
        <v>0</v>
      </c>
      <c r="FC44" s="55">
        <f t="shared" si="343"/>
        <v>0</v>
      </c>
      <c r="FD44" s="64">
        <f t="shared" si="344"/>
        <v>0</v>
      </c>
      <c r="FE44" s="51">
        <f t="shared" si="345"/>
        <v>0</v>
      </c>
      <c r="FF44" s="51">
        <f t="shared" si="346"/>
        <v>0</v>
      </c>
      <c r="FG44" s="63">
        <f t="shared" si="347"/>
        <v>0</v>
      </c>
      <c r="FH44" s="53">
        <f t="shared" si="193"/>
        <v>0</v>
      </c>
      <c r="FI44" s="60">
        <f t="shared" si="194"/>
        <v>0</v>
      </c>
      <c r="FJ44" s="571"/>
      <c r="FK44" s="369">
        <f t="shared" si="195"/>
        <v>0</v>
      </c>
      <c r="FL44" s="60">
        <f t="shared" si="196"/>
        <v>0</v>
      </c>
      <c r="FM44" s="571"/>
      <c r="FN44" s="355">
        <f t="shared" si="197"/>
        <v>0</v>
      </c>
      <c r="FO44" s="60">
        <f t="shared" si="198"/>
        <v>0</v>
      </c>
      <c r="FP44" s="571"/>
      <c r="FQ44" s="369">
        <f t="shared" si="199"/>
        <v>0</v>
      </c>
      <c r="FR44" s="60">
        <f t="shared" si="200"/>
        <v>0</v>
      </c>
      <c r="FS44" s="571"/>
      <c r="FT44" s="369">
        <f t="shared" si="201"/>
        <v>0</v>
      </c>
      <c r="FU44" s="60">
        <f t="shared" si="202"/>
        <v>0</v>
      </c>
      <c r="FV44" s="571"/>
      <c r="FW44" s="53">
        <f t="shared" si="203"/>
        <v>0</v>
      </c>
      <c r="FX44" s="60">
        <f t="shared" si="204"/>
        <v>0</v>
      </c>
      <c r="FY44" s="571"/>
      <c r="FZ44" s="377">
        <f t="shared" si="205"/>
        <v>0</v>
      </c>
      <c r="GA44" s="425">
        <f t="shared" si="206"/>
        <v>0</v>
      </c>
      <c r="GB44" s="571"/>
      <c r="GC44" s="53">
        <f t="shared" si="207"/>
        <v>0</v>
      </c>
      <c r="GD44" s="60">
        <f t="shared" si="208"/>
        <v>0</v>
      </c>
      <c r="GE44" s="571"/>
      <c r="GF44" s="377">
        <f t="shared" si="209"/>
        <v>0</v>
      </c>
      <c r="GG44" s="60">
        <f t="shared" si="210"/>
        <v>0</v>
      </c>
      <c r="GH44" s="571"/>
      <c r="GI44" s="53">
        <f t="shared" si="211"/>
        <v>0</v>
      </c>
      <c r="GJ44" s="60">
        <f t="shared" si="212"/>
        <v>0</v>
      </c>
      <c r="GK44" s="571"/>
      <c r="GL44" s="377">
        <f t="shared" si="213"/>
        <v>0</v>
      </c>
      <c r="GM44" s="60">
        <f t="shared" si="214"/>
        <v>0</v>
      </c>
      <c r="GN44" s="571"/>
      <c r="GO44" s="369">
        <f t="shared" si="215"/>
        <v>0</v>
      </c>
      <c r="GP44" s="60">
        <f t="shared" si="216"/>
        <v>0</v>
      </c>
      <c r="GQ44" s="571"/>
      <c r="GR44" s="53">
        <f t="shared" si="348"/>
        <v>0</v>
      </c>
      <c r="GS44" s="60">
        <f t="shared" si="349"/>
        <v>0</v>
      </c>
      <c r="GT44" s="57">
        <f t="shared" si="217"/>
        <v>0</v>
      </c>
      <c r="GU44" s="65">
        <f t="shared" si="350"/>
        <v>0</v>
      </c>
      <c r="GV44" s="428"/>
      <c r="GW44" s="430"/>
      <c r="GX44" s="608"/>
      <c r="GY44" s="609">
        <f t="shared" si="218"/>
        <v>0</v>
      </c>
      <c r="GZ44" s="609"/>
      <c r="HA44" s="609"/>
      <c r="HB44" s="599"/>
      <c r="HC44" s="623" t="str">
        <f t="shared" si="78"/>
        <v/>
      </c>
      <c r="HD44" s="624" t="str">
        <f t="shared" si="79"/>
        <v xml:space="preserve"> </v>
      </c>
      <c r="HE44" s="625" t="str">
        <f t="shared" si="787"/>
        <v>OK</v>
      </c>
    </row>
    <row r="45" spans="1:213" ht="25.5" customHeight="1">
      <c r="A45" s="564" t="str">
        <f t="shared" si="187"/>
        <v>令和６年度</v>
      </c>
      <c r="B45" s="565" t="str">
        <f t="shared" si="188"/>
        <v>2次</v>
      </c>
      <c r="C45" s="566" t="str">
        <f t="shared" si="189"/>
        <v>群馬県</v>
      </c>
      <c r="D45" s="440">
        <f t="shared" si="190"/>
        <v>15</v>
      </c>
      <c r="E45" s="441" t="s">
        <v>138</v>
      </c>
      <c r="F45" s="448"/>
      <c r="G45" s="470">
        <f t="shared" ref="G45" si="1048">+G44</f>
        <v>0</v>
      </c>
      <c r="H45" s="471" t="str">
        <f t="shared" ref="H45" si="1049">IF($F45="今回請求",H44,IF($F45="済",H44,""))</f>
        <v/>
      </c>
      <c r="I45" s="472" t="str">
        <f t="shared" ref="I45" si="1050">IF($F45="今回請求",I44,IF($F45="済",I44,""))</f>
        <v/>
      </c>
      <c r="J45" s="473" t="str">
        <f t="shared" ref="J45" si="1051">IF($F45="今回請求",J44,IF($F45="済",J44,""))</f>
        <v/>
      </c>
      <c r="K45" s="474" t="str">
        <f t="shared" ref="K45" si="1052">IF($F45="今回請求",K44,IF($F45="済",K44,""))</f>
        <v/>
      </c>
      <c r="L45" s="475" t="str">
        <f t="shared" ref="L45" si="1053">IF($F45="今回請求",L44,IF($F45="済",L44,""))</f>
        <v/>
      </c>
      <c r="M45" s="476" t="str">
        <f t="shared" ref="M45" si="1054">IF($F45="今回請求",M44,IF($F45="済",M44,""))</f>
        <v/>
      </c>
      <c r="N45" s="475" t="str">
        <f t="shared" ref="N45" si="1055">IF($F45="今回請求",N44,IF($F45="済",N44,""))</f>
        <v/>
      </c>
      <c r="O45" s="477" t="str">
        <f t="shared" ref="O45" si="1056">IFERROR(IF((S45+AM45)&gt;0,ROUNDDOWN((S45+AM45)/(V45+AP45),4)*1000," "),"")</f>
        <v/>
      </c>
      <c r="P45" s="478" t="str">
        <f>IFERROR(IF(M45="","",VLOOKUP(M45,'リスト　修正しない事'!$Q$3:$R$30,2,0)),0)</f>
        <v/>
      </c>
      <c r="Q45" s="479" t="str">
        <f t="shared" ref="Q45" si="1057">IF($F45="今回請求",Q44,IF($F45="済",Q44,""))</f>
        <v/>
      </c>
      <c r="R45" s="480" t="str">
        <f t="shared" ref="R45" si="1058">IF($F45="今回請求",R44,IF($F45="済",R44,""))</f>
        <v/>
      </c>
      <c r="S45" s="481" t="str">
        <f t="shared" ref="S45" si="1059">IFERROR(IF($F45="今回請求",S44,IF($F45="済",S44,"")),"")</f>
        <v/>
      </c>
      <c r="T45" s="482" t="str">
        <f>IFERROR(IF(M45="","",VLOOKUP(M45,'リスト　修正しない事'!$X$3:$Y$30,2,0)),0)</f>
        <v/>
      </c>
      <c r="U45" s="483">
        <f t="shared" si="230"/>
        <v>0</v>
      </c>
      <c r="V45" s="481">
        <f t="shared" ref="V45" si="1060">IFERROR(IF($F45="今回請求",V44,IF($F45="済",V44,0)),"")</f>
        <v>0</v>
      </c>
      <c r="W45" s="484">
        <f t="shared" si="232"/>
        <v>0</v>
      </c>
      <c r="X45" s="481">
        <f t="shared" ref="X45" si="1061">IFERROR(IF($F45="今回請求",X44,IF($F45="済",X44,0)),"")</f>
        <v>0</v>
      </c>
      <c r="Y45" s="485">
        <f t="shared" si="234"/>
        <v>0</v>
      </c>
      <c r="Z45" s="485">
        <f t="shared" si="235"/>
        <v>0</v>
      </c>
      <c r="AA45" s="486">
        <f t="shared" si="236"/>
        <v>0</v>
      </c>
      <c r="AB45" s="487">
        <f t="shared" si="237"/>
        <v>0</v>
      </c>
      <c r="AC45" s="488"/>
      <c r="AD45" s="481" t="str">
        <f t="shared" ref="AD45" si="1062">IFERROR(IF($F45="今回請求",AD44,IF($F45="済",AD44,"")),"")</f>
        <v/>
      </c>
      <c r="AE45" s="484" t="s">
        <v>391</v>
      </c>
      <c r="AF45" s="484">
        <f t="shared" si="239"/>
        <v>0</v>
      </c>
      <c r="AG45" s="481">
        <f t="shared" ref="AG45" si="1063">IFERROR(IF($F45="今回請求",AG44,IF($F45="済",AG44,0)),"")</f>
        <v>0</v>
      </c>
      <c r="AH45" s="481">
        <f t="shared" ref="AH45" si="1064">IFERROR(IF($F45="今回請求",AH44,IF($F45="済",AH44,0)),"")</f>
        <v>0</v>
      </c>
      <c r="AI45" s="489">
        <f t="shared" si="242"/>
        <v>0</v>
      </c>
      <c r="AJ45" s="486">
        <f t="shared" si="243"/>
        <v>0</v>
      </c>
      <c r="AK45" s="487">
        <f t="shared" si="244"/>
        <v>0</v>
      </c>
      <c r="AL45" s="488"/>
      <c r="AM45" s="481" t="str">
        <f t="shared" ref="AM45" si="1065">IFERROR(IF($F45="今回請求",AM44,IF($F45="済",AM44,"")),"")</f>
        <v/>
      </c>
      <c r="AN45" s="490">
        <f>IFERROR(IF(AP45="","",VLOOKUP(M45,'リスト　修正しない事'!$AA$3:$AB$30,2,0)),0)</f>
        <v>0</v>
      </c>
      <c r="AO45" s="490">
        <f t="shared" si="246"/>
        <v>0</v>
      </c>
      <c r="AP45" s="481">
        <f t="shared" ref="AP45" si="1066">IFERROR(IF($F45="今回請求",AP44,IF($F45="済",AP44,0)),"")</f>
        <v>0</v>
      </c>
      <c r="AQ45" s="490">
        <f t="shared" si="248"/>
        <v>0</v>
      </c>
      <c r="AR45" s="481">
        <f t="shared" ref="AR45" si="1067">IFERROR(IF($F45="今回請求",AR44,IF($F45="済",AR44,0)),"")</f>
        <v>0</v>
      </c>
      <c r="AS45" s="491">
        <f t="shared" si="250"/>
        <v>0</v>
      </c>
      <c r="AT45" s="485">
        <f t="shared" si="251"/>
        <v>0</v>
      </c>
      <c r="AU45" s="486">
        <f t="shared" si="252"/>
        <v>0</v>
      </c>
      <c r="AV45" s="487">
        <f t="shared" si="253"/>
        <v>0</v>
      </c>
      <c r="AW45" s="488"/>
      <c r="AX45" s="481" t="str">
        <f t="shared" ref="AX45" si="1068">IFERROR(IF($F45="今回請求",AX44,IF($F45="済",AX44,"")),"")</f>
        <v/>
      </c>
      <c r="AY45" s="492" t="s">
        <v>129</v>
      </c>
      <c r="AZ45" s="493">
        <f t="shared" si="255"/>
        <v>0</v>
      </c>
      <c r="BA45" s="481">
        <f t="shared" ref="BA45" si="1069">IFERROR(IF($F45="今回請求",BA44,IF($F45="済",BA44,0)),"")</f>
        <v>0</v>
      </c>
      <c r="BB45" s="481">
        <f t="shared" ref="BB45" si="1070">IFERROR(IF($F45="今回請求",BB44,IF($F45="済",BB44,0)),"")</f>
        <v>0</v>
      </c>
      <c r="BC45" s="485">
        <f t="shared" si="258"/>
        <v>0</v>
      </c>
      <c r="BD45" s="486">
        <f t="shared" si="259"/>
        <v>0</v>
      </c>
      <c r="BE45" s="487">
        <f t="shared" si="260"/>
        <v>0</v>
      </c>
      <c r="BF45" s="488"/>
      <c r="BG45" s="481" t="str">
        <f t="shared" ref="BG45" si="1071">IFERROR(IF($F45="今回請求",BG44,IF($F45="済",BG44,"")),"")</f>
        <v/>
      </c>
      <c r="BH45" s="492" t="s">
        <v>391</v>
      </c>
      <c r="BI45" s="493">
        <f t="shared" si="262"/>
        <v>0</v>
      </c>
      <c r="BJ45" s="481">
        <f t="shared" ref="BJ45" si="1072">IFERROR(IF($F45="今回請求",BJ44,IF($F45="済",BJ44,0)),"")</f>
        <v>0</v>
      </c>
      <c r="BK45" s="481">
        <f t="shared" ref="BK45" si="1073">IFERROR(IF($F45="今回請求",BK44,IF($F45="済",BK44,0)),"")</f>
        <v>0</v>
      </c>
      <c r="BL45" s="485">
        <f t="shared" si="265"/>
        <v>0</v>
      </c>
      <c r="BM45" s="486">
        <f t="shared" si="266"/>
        <v>0</v>
      </c>
      <c r="BN45" s="487">
        <f t="shared" si="267"/>
        <v>0</v>
      </c>
      <c r="BO45" s="488"/>
      <c r="BP45" s="481" t="str">
        <f t="shared" ref="BP45" si="1074">IFERROR(IF($F45="今回請求",BP44,IF($F45="済",BP44,"")),"")</f>
        <v/>
      </c>
      <c r="BQ45" s="492" t="s">
        <v>391</v>
      </c>
      <c r="BR45" s="493">
        <f t="shared" si="269"/>
        <v>0</v>
      </c>
      <c r="BS45" s="481">
        <f t="shared" ref="BS45" si="1075">IFERROR(IF($F45="今回請求",BS44,IF($F45="済",BS44,0)),"")</f>
        <v>0</v>
      </c>
      <c r="BT45" s="481">
        <f t="shared" ref="BT45" si="1076">IFERROR(IF($F45="今回請求",BT44,IF($F45="済",BT44,0)),"")</f>
        <v>0</v>
      </c>
      <c r="BU45" s="485">
        <f t="shared" si="272"/>
        <v>0</v>
      </c>
      <c r="BV45" s="486">
        <f t="shared" si="273"/>
        <v>0</v>
      </c>
      <c r="BW45" s="487">
        <f t="shared" si="274"/>
        <v>0</v>
      </c>
      <c r="BX45" s="488"/>
      <c r="BY45" s="481" t="str">
        <f t="shared" ref="BY45" si="1077">IFERROR(IF($F45="今回請求",BY44,IF($F45="済",BY44,"")),"")</f>
        <v/>
      </c>
      <c r="BZ45" s="492" t="s">
        <v>391</v>
      </c>
      <c r="CA45" s="493">
        <f t="shared" si="276"/>
        <v>0</v>
      </c>
      <c r="CB45" s="481">
        <f t="shared" ref="CB45" si="1078">IFERROR(IF($F45="今回請求",CB44,IF($F45="済",CB44,0)),"")</f>
        <v>0</v>
      </c>
      <c r="CC45" s="481">
        <f t="shared" ref="CC45" si="1079">IFERROR(IF($F45="今回請求",CC44,IF($F45="済",CC44,0)),"")</f>
        <v>0</v>
      </c>
      <c r="CD45" s="485">
        <f t="shared" si="279"/>
        <v>0</v>
      </c>
      <c r="CE45" s="486">
        <f t="shared" si="280"/>
        <v>0</v>
      </c>
      <c r="CF45" s="487">
        <f t="shared" si="281"/>
        <v>0</v>
      </c>
      <c r="CG45" s="488"/>
      <c r="CH45" s="494">
        <f t="shared" si="282"/>
        <v>0</v>
      </c>
      <c r="CI45" s="485">
        <f t="shared" si="283"/>
        <v>0</v>
      </c>
      <c r="CJ45" s="485">
        <f t="shared" si="284"/>
        <v>0</v>
      </c>
      <c r="CK45" s="485">
        <f t="shared" si="285"/>
        <v>0</v>
      </c>
      <c r="CL45" s="485">
        <f t="shared" si="286"/>
        <v>0</v>
      </c>
      <c r="CM45" s="495">
        <f t="shared" si="287"/>
        <v>0</v>
      </c>
      <c r="CN45" s="496"/>
      <c r="CO45" s="481" t="str">
        <f t="shared" ref="CO45" si="1080">IFERROR(IF($F45="今回請求",CO44,IF($F45="済",CO44,"")),"")</f>
        <v/>
      </c>
      <c r="CP45" s="497">
        <f>IFERROR(IF(CR45="","",VLOOKUP(M45,'リスト　修正しない事'!$AD$7:$AE$29,2,0)),0)</f>
        <v>0</v>
      </c>
      <c r="CQ45" s="498">
        <f t="shared" ref="CQ45" si="1081">IFERROR(IF(CR45&gt;0,1,0),"")</f>
        <v>0</v>
      </c>
      <c r="CR45" s="481">
        <f t="shared" ref="CR45" si="1082">IFERROR(IF($F45="今回請求",CR44,IF($F45="済",CR44,0)),"")</f>
        <v>0</v>
      </c>
      <c r="CS45" s="499">
        <f t="shared" si="291"/>
        <v>0</v>
      </c>
      <c r="CT45" s="481">
        <f t="shared" ref="CT45" si="1083">IFERROR(IF($F45="今回請求",CT44,IF($F45="済",CT44,0)),"")</f>
        <v>0</v>
      </c>
      <c r="CU45" s="491">
        <f t="shared" si="293"/>
        <v>0</v>
      </c>
      <c r="CV45" s="485">
        <f t="shared" si="294"/>
        <v>0</v>
      </c>
      <c r="CW45" s="486">
        <f t="shared" si="295"/>
        <v>0</v>
      </c>
      <c r="CX45" s="487">
        <f t="shared" si="296"/>
        <v>0</v>
      </c>
      <c r="CY45" s="488"/>
      <c r="CZ45" s="481" t="str">
        <f t="shared" ref="CZ45" si="1084">IFERROR(IF($F45="今回請求",CZ44,IF($F45="済",CZ44,"")),"")</f>
        <v/>
      </c>
      <c r="DA45" s="500" t="s">
        <v>391</v>
      </c>
      <c r="DB45" s="500">
        <f t="shared" si="298"/>
        <v>0</v>
      </c>
      <c r="DC45" s="481">
        <f t="shared" ref="DC45" si="1085">IFERROR(IF($F45="今回請求",DC44,IF($F45="済",DC44,0)),"")</f>
        <v>0</v>
      </c>
      <c r="DD45" s="481">
        <f t="shared" ref="DD45" si="1086">IFERROR(IF($F45="今回請求",DD44,IF($F45="済",DD44,0)),"")</f>
        <v>0</v>
      </c>
      <c r="DE45" s="501">
        <f t="shared" si="301"/>
        <v>0</v>
      </c>
      <c r="DF45" s="486">
        <f t="shared" si="302"/>
        <v>0</v>
      </c>
      <c r="DG45" s="487">
        <f t="shared" si="303"/>
        <v>0</v>
      </c>
      <c r="DH45" s="488"/>
      <c r="DI45" s="481" t="str">
        <f t="shared" ref="DI45" si="1087">IFERROR(IF($F45="今回請求",DI44,IF($F45="済",DI44,"")),"")</f>
        <v/>
      </c>
      <c r="DJ45" s="492" t="s">
        <v>391</v>
      </c>
      <c r="DK45" s="492">
        <f t="shared" si="305"/>
        <v>0</v>
      </c>
      <c r="DL45" s="481">
        <f t="shared" ref="DL45" si="1088">IFERROR(IF($F45="今回請求",DL44,IF($F45="済",DL44,0)),"")</f>
        <v>0</v>
      </c>
      <c r="DM45" s="481">
        <f t="shared" ref="DM45" si="1089">IFERROR(IF($F45="今回請求",DM44,IF($F45="済",DM44,0)),"")</f>
        <v>0</v>
      </c>
      <c r="DN45" s="485">
        <f t="shared" si="308"/>
        <v>0</v>
      </c>
      <c r="DO45" s="486">
        <f t="shared" si="309"/>
        <v>0</v>
      </c>
      <c r="DP45" s="487">
        <f t="shared" si="310"/>
        <v>0</v>
      </c>
      <c r="DQ45" s="488"/>
      <c r="DR45" s="481" t="str">
        <f t="shared" ref="DR45" si="1090">IFERROR(IF($F45="今回請求",DR44,IF($F45="済",DR44,"")),"")</f>
        <v/>
      </c>
      <c r="DS45" s="502" t="s">
        <v>391</v>
      </c>
      <c r="DT45" s="502">
        <f t="shared" si="312"/>
        <v>0</v>
      </c>
      <c r="DU45" s="481">
        <f t="shared" ref="DU45" si="1091">IFERROR(IF($F45="今回請求",DU44,IF($F45="済",DU44,0)),"")</f>
        <v>0</v>
      </c>
      <c r="DV45" s="481">
        <f t="shared" ref="DV45" si="1092">IFERROR(IF($F45="今回請求",DV44,IF($F45="済",DV44,0)),"")</f>
        <v>0</v>
      </c>
      <c r="DW45" s="485">
        <f t="shared" si="315"/>
        <v>0</v>
      </c>
      <c r="DX45" s="486">
        <f t="shared" si="316"/>
        <v>0</v>
      </c>
      <c r="DY45" s="487">
        <f t="shared" si="317"/>
        <v>0</v>
      </c>
      <c r="DZ45" s="488"/>
      <c r="EA45" s="481" t="str">
        <f t="shared" ref="EA45" si="1093">IFERROR(IF($F45="今回請求",EA44,IF($F45="済",EA44,"")),"")</f>
        <v/>
      </c>
      <c r="EB45" s="492" t="s">
        <v>391</v>
      </c>
      <c r="EC45" s="492">
        <f t="shared" si="319"/>
        <v>0</v>
      </c>
      <c r="ED45" s="481">
        <f t="shared" ref="ED45" si="1094">IFERROR(IF($F45="今回請求",ED44,IF($F45="済",ED44,0)),"")</f>
        <v>0</v>
      </c>
      <c r="EE45" s="481">
        <f t="shared" ref="EE45" si="1095">IFERROR(IF($F45="今回請求",EE44,IF($F45="済",EE44,0)),"")</f>
        <v>0</v>
      </c>
      <c r="EF45" s="485">
        <f t="shared" si="322"/>
        <v>0</v>
      </c>
      <c r="EG45" s="486">
        <f t="shared" si="323"/>
        <v>0</v>
      </c>
      <c r="EH45" s="487">
        <f t="shared" si="324"/>
        <v>0</v>
      </c>
      <c r="EI45" s="488"/>
      <c r="EJ45" s="494">
        <f t="shared" si="325"/>
        <v>0</v>
      </c>
      <c r="EK45" s="503">
        <f t="shared" si="326"/>
        <v>0</v>
      </c>
      <c r="EL45" s="503">
        <f t="shared" si="327"/>
        <v>0</v>
      </c>
      <c r="EM45" s="485">
        <f t="shared" si="328"/>
        <v>0</v>
      </c>
      <c r="EN45" s="503">
        <f t="shared" si="329"/>
        <v>0</v>
      </c>
      <c r="EO45" s="504">
        <f t="shared" si="330"/>
        <v>0</v>
      </c>
      <c r="EP45" s="496"/>
      <c r="EQ45" s="505">
        <f t="shared" si="331"/>
        <v>0</v>
      </c>
      <c r="ER45" s="504">
        <f t="shared" si="332"/>
        <v>0</v>
      </c>
      <c r="ES45" s="504">
        <f t="shared" si="333"/>
        <v>0</v>
      </c>
      <c r="ET45" s="503">
        <f t="shared" si="334"/>
        <v>0</v>
      </c>
      <c r="EU45" s="485">
        <f t="shared" si="335"/>
        <v>0</v>
      </c>
      <c r="EV45" s="495">
        <f t="shared" si="336"/>
        <v>0</v>
      </c>
      <c r="EW45" s="494">
        <f t="shared" si="337"/>
        <v>0</v>
      </c>
      <c r="EX45" s="485">
        <f t="shared" si="338"/>
        <v>0</v>
      </c>
      <c r="EY45" s="503">
        <f t="shared" si="339"/>
        <v>0</v>
      </c>
      <c r="EZ45" s="503">
        <f t="shared" si="340"/>
        <v>0</v>
      </c>
      <c r="FA45" s="485">
        <f t="shared" si="341"/>
        <v>0</v>
      </c>
      <c r="FB45" s="486">
        <f t="shared" si="342"/>
        <v>0</v>
      </c>
      <c r="FC45" s="488">
        <f t="shared" si="343"/>
        <v>0</v>
      </c>
      <c r="FD45" s="505">
        <f t="shared" si="344"/>
        <v>0</v>
      </c>
      <c r="FE45" s="503">
        <f t="shared" si="345"/>
        <v>0</v>
      </c>
      <c r="FF45" s="503">
        <f t="shared" si="346"/>
        <v>0</v>
      </c>
      <c r="FG45" s="506">
        <f t="shared" si="347"/>
        <v>0</v>
      </c>
      <c r="FH45" s="507">
        <f t="shared" si="193"/>
        <v>0</v>
      </c>
      <c r="FI45" s="508">
        <f t="shared" si="194"/>
        <v>0</v>
      </c>
      <c r="FJ45" s="572"/>
      <c r="FK45" s="509">
        <f t="shared" si="195"/>
        <v>0</v>
      </c>
      <c r="FL45" s="508">
        <f t="shared" si="196"/>
        <v>0</v>
      </c>
      <c r="FM45" s="572"/>
      <c r="FN45" s="511">
        <f t="shared" si="197"/>
        <v>0</v>
      </c>
      <c r="FO45" s="508">
        <f t="shared" si="198"/>
        <v>0</v>
      </c>
      <c r="FP45" s="572"/>
      <c r="FQ45" s="509">
        <f t="shared" si="199"/>
        <v>0</v>
      </c>
      <c r="FR45" s="508">
        <f t="shared" si="200"/>
        <v>0</v>
      </c>
      <c r="FS45" s="572"/>
      <c r="FT45" s="509">
        <f t="shared" si="201"/>
        <v>0</v>
      </c>
      <c r="FU45" s="508">
        <f t="shared" si="202"/>
        <v>0</v>
      </c>
      <c r="FV45" s="572"/>
      <c r="FW45" s="507">
        <f t="shared" si="203"/>
        <v>0</v>
      </c>
      <c r="FX45" s="508">
        <f t="shared" si="204"/>
        <v>0</v>
      </c>
      <c r="FY45" s="572"/>
      <c r="FZ45" s="512">
        <f t="shared" si="205"/>
        <v>0</v>
      </c>
      <c r="GA45" s="501">
        <f t="shared" si="206"/>
        <v>0</v>
      </c>
      <c r="GB45" s="572"/>
      <c r="GC45" s="507">
        <f t="shared" si="207"/>
        <v>0</v>
      </c>
      <c r="GD45" s="508">
        <f t="shared" si="208"/>
        <v>0</v>
      </c>
      <c r="GE45" s="572"/>
      <c r="GF45" s="512">
        <f t="shared" si="209"/>
        <v>0</v>
      </c>
      <c r="GG45" s="508">
        <f t="shared" si="210"/>
        <v>0</v>
      </c>
      <c r="GH45" s="572"/>
      <c r="GI45" s="507">
        <f t="shared" si="211"/>
        <v>0</v>
      </c>
      <c r="GJ45" s="508">
        <f t="shared" si="212"/>
        <v>0</v>
      </c>
      <c r="GK45" s="572"/>
      <c r="GL45" s="512">
        <f t="shared" si="213"/>
        <v>0</v>
      </c>
      <c r="GM45" s="508">
        <f t="shared" si="214"/>
        <v>0</v>
      </c>
      <c r="GN45" s="572"/>
      <c r="GO45" s="509">
        <f t="shared" si="215"/>
        <v>0</v>
      </c>
      <c r="GP45" s="508">
        <f t="shared" si="216"/>
        <v>0</v>
      </c>
      <c r="GQ45" s="572"/>
      <c r="GR45" s="507">
        <f t="shared" si="348"/>
        <v>0</v>
      </c>
      <c r="GS45" s="508">
        <f t="shared" si="349"/>
        <v>0</v>
      </c>
      <c r="GT45" s="513">
        <f t="shared" si="217"/>
        <v>0</v>
      </c>
      <c r="GU45" s="510">
        <f t="shared" si="350"/>
        <v>0</v>
      </c>
      <c r="GV45" s="514" t="str">
        <f t="shared" ref="GV45" si="1096">IF($F45="今回請求",GV44,IF($F45="済",GV44,""))</f>
        <v/>
      </c>
      <c r="GW45" s="481">
        <f t="shared" ref="GW45" si="1097">IFERROR(IF($F45="今回請求",GW44,IF($F45="済",GW44,0)),"")</f>
        <v>0</v>
      </c>
      <c r="GX45" s="613"/>
      <c r="GY45" s="609">
        <f t="shared" si="218"/>
        <v>0</v>
      </c>
      <c r="GZ45" s="609"/>
      <c r="HA45" s="609"/>
      <c r="HB45" s="599"/>
      <c r="HC45" s="614" t="str">
        <f t="shared" si="78"/>
        <v/>
      </c>
      <c r="HD45" s="615" t="str">
        <f t="shared" si="79"/>
        <v/>
      </c>
      <c r="HE45" s="616" t="str">
        <f t="shared" si="787"/>
        <v>OK</v>
      </c>
    </row>
    <row r="46" spans="1:213" ht="25.5" customHeight="1">
      <c r="A46" s="28" t="str">
        <f t="shared" si="187"/>
        <v>令和６年度</v>
      </c>
      <c r="B46" s="29" t="str">
        <f t="shared" si="188"/>
        <v>2次</v>
      </c>
      <c r="C46" s="567" t="str">
        <f t="shared" si="189"/>
        <v>群馬県</v>
      </c>
      <c r="D46" s="25">
        <f t="shared" si="190"/>
        <v>16</v>
      </c>
      <c r="E46" s="24" t="s">
        <v>137</v>
      </c>
      <c r="F46" s="460">
        <f t="shared" si="732"/>
        <v>0</v>
      </c>
      <c r="G46" s="225"/>
      <c r="H46" s="224"/>
      <c r="I46" s="422"/>
      <c r="J46" s="384"/>
      <c r="K46" s="422"/>
      <c r="L46" s="423"/>
      <c r="M46" s="561"/>
      <c r="N46" s="385"/>
      <c r="O46" s="569" t="str">
        <f t="shared" ref="O46" si="1098">IF((S46+AM46)&gt;0,ROUNDDOWN((S46+AM46)/(V46+AP46),4)*1000," ")</f>
        <v xml:space="preserve"> </v>
      </c>
      <c r="P46" s="461" t="str">
        <f>IFERROR(IF(M46="","",VLOOKUP(M46,'リスト　修正しない事'!$Q$3:$R$30,2,0)),0)</f>
        <v/>
      </c>
      <c r="Q46" s="66"/>
      <c r="R46" s="450"/>
      <c r="S46" s="286"/>
      <c r="T46" s="462" t="str">
        <f>IFERROR(IF(M46="","",VLOOKUP(M46,'リスト　修正しない事'!$X$3:$Y$30,2,0)),0)</f>
        <v/>
      </c>
      <c r="U46" s="59">
        <f t="shared" si="230"/>
        <v>0</v>
      </c>
      <c r="V46" s="56"/>
      <c r="W46" s="50">
        <f t="shared" si="232"/>
        <v>0</v>
      </c>
      <c r="X46" s="49"/>
      <c r="Y46" s="50">
        <f t="shared" si="234"/>
        <v>0</v>
      </c>
      <c r="Z46" s="50">
        <f t="shared" si="235"/>
        <v>0</v>
      </c>
      <c r="AA46" s="54">
        <f t="shared" si="236"/>
        <v>0</v>
      </c>
      <c r="AB46" s="351">
        <f t="shared" si="237"/>
        <v>0</v>
      </c>
      <c r="AC46" s="55"/>
      <c r="AD46" s="286"/>
      <c r="AE46" s="289" t="s">
        <v>391</v>
      </c>
      <c r="AF46" s="59">
        <f t="shared" si="239"/>
        <v>0</v>
      </c>
      <c r="AG46" s="56"/>
      <c r="AH46" s="52"/>
      <c r="AI46" s="54">
        <f t="shared" si="242"/>
        <v>0</v>
      </c>
      <c r="AJ46" s="54">
        <f t="shared" si="243"/>
        <v>0</v>
      </c>
      <c r="AK46" s="351">
        <f t="shared" si="244"/>
        <v>0</v>
      </c>
      <c r="AL46" s="55"/>
      <c r="AM46" s="288"/>
      <c r="AN46" s="51" t="str">
        <f>IFERROR(IF(AP46="","",VLOOKUP(M46,'リスト　修正しない事'!$AA$3:$AB$30,2,0)),0)</f>
        <v/>
      </c>
      <c r="AO46" s="59">
        <f t="shared" si="246"/>
        <v>0</v>
      </c>
      <c r="AP46" s="56"/>
      <c r="AQ46" s="58">
        <f t="shared" si="248"/>
        <v>0</v>
      </c>
      <c r="AR46" s="52"/>
      <c r="AS46" s="59">
        <f t="shared" si="250"/>
        <v>0</v>
      </c>
      <c r="AT46" s="50">
        <f t="shared" si="251"/>
        <v>0</v>
      </c>
      <c r="AU46" s="54">
        <f t="shared" si="252"/>
        <v>0</v>
      </c>
      <c r="AV46" s="351">
        <f t="shared" si="253"/>
        <v>0</v>
      </c>
      <c r="AW46" s="55"/>
      <c r="AX46" s="286"/>
      <c r="AY46" s="289" t="s">
        <v>129</v>
      </c>
      <c r="AZ46" s="59">
        <f t="shared" si="255"/>
        <v>0</v>
      </c>
      <c r="BA46" s="56"/>
      <c r="BB46" s="52"/>
      <c r="BC46" s="50">
        <f t="shared" si="258"/>
        <v>0</v>
      </c>
      <c r="BD46" s="54">
        <f t="shared" si="259"/>
        <v>0</v>
      </c>
      <c r="BE46" s="351">
        <f t="shared" si="260"/>
        <v>0</v>
      </c>
      <c r="BF46" s="55"/>
      <c r="BG46" s="288"/>
      <c r="BH46" s="289" t="s">
        <v>391</v>
      </c>
      <c r="BI46" s="59">
        <f t="shared" si="262"/>
        <v>0</v>
      </c>
      <c r="BJ46" s="56"/>
      <c r="BK46" s="52"/>
      <c r="BL46" s="50">
        <f t="shared" si="265"/>
        <v>0</v>
      </c>
      <c r="BM46" s="54">
        <f t="shared" si="266"/>
        <v>0</v>
      </c>
      <c r="BN46" s="351">
        <f t="shared" si="267"/>
        <v>0</v>
      </c>
      <c r="BO46" s="55"/>
      <c r="BP46" s="286"/>
      <c r="BQ46" s="289" t="s">
        <v>391</v>
      </c>
      <c r="BR46" s="59">
        <f t="shared" si="269"/>
        <v>0</v>
      </c>
      <c r="BS46" s="56"/>
      <c r="BT46" s="52"/>
      <c r="BU46" s="50">
        <f t="shared" si="272"/>
        <v>0</v>
      </c>
      <c r="BV46" s="54">
        <f t="shared" si="273"/>
        <v>0</v>
      </c>
      <c r="BW46" s="351">
        <f t="shared" si="274"/>
        <v>0</v>
      </c>
      <c r="BX46" s="55"/>
      <c r="BY46" s="288"/>
      <c r="BZ46" s="289" t="s">
        <v>391</v>
      </c>
      <c r="CA46" s="59">
        <f t="shared" si="276"/>
        <v>0</v>
      </c>
      <c r="CB46" s="56"/>
      <c r="CC46" s="52"/>
      <c r="CD46" s="50">
        <f t="shared" si="279"/>
        <v>0</v>
      </c>
      <c r="CE46" s="54">
        <f t="shared" si="280"/>
        <v>0</v>
      </c>
      <c r="CF46" s="351">
        <f t="shared" si="281"/>
        <v>0</v>
      </c>
      <c r="CG46" s="55"/>
      <c r="CH46" s="48">
        <f t="shared" si="282"/>
        <v>0</v>
      </c>
      <c r="CI46" s="50">
        <f t="shared" si="283"/>
        <v>0</v>
      </c>
      <c r="CJ46" s="50">
        <f t="shared" si="284"/>
        <v>0</v>
      </c>
      <c r="CK46" s="50">
        <f t="shared" si="285"/>
        <v>0</v>
      </c>
      <c r="CL46" s="50">
        <f t="shared" si="286"/>
        <v>0</v>
      </c>
      <c r="CM46" s="304">
        <f t="shared" si="287"/>
        <v>0</v>
      </c>
      <c r="CN46" s="61"/>
      <c r="CO46" s="288"/>
      <c r="CP46" s="51" t="str">
        <f>IFERROR(IF(CR46="","",VLOOKUP(M46,'リスト　修正しない事'!$AD$7:$AE$29,2,0)),0)</f>
        <v/>
      </c>
      <c r="CQ46" s="424">
        <f t="shared" ref="CQ46" si="1099">IF(CR46&gt;0,1,0)</f>
        <v>0</v>
      </c>
      <c r="CR46" s="56"/>
      <c r="CS46" s="50">
        <f t="shared" si="291"/>
        <v>0</v>
      </c>
      <c r="CT46" s="52"/>
      <c r="CU46" s="59">
        <f t="shared" si="293"/>
        <v>0</v>
      </c>
      <c r="CV46" s="50">
        <f t="shared" si="294"/>
        <v>0</v>
      </c>
      <c r="CW46" s="54">
        <f t="shared" si="295"/>
        <v>0</v>
      </c>
      <c r="CX46" s="351">
        <f t="shared" si="296"/>
        <v>0</v>
      </c>
      <c r="CY46" s="55"/>
      <c r="CZ46" s="288"/>
      <c r="DA46" s="289" t="s">
        <v>391</v>
      </c>
      <c r="DB46" s="424">
        <f t="shared" si="298"/>
        <v>0</v>
      </c>
      <c r="DC46" s="56"/>
      <c r="DD46" s="52"/>
      <c r="DE46" s="50">
        <f t="shared" si="301"/>
        <v>0</v>
      </c>
      <c r="DF46" s="54">
        <f t="shared" si="302"/>
        <v>0</v>
      </c>
      <c r="DG46" s="351">
        <f t="shared" si="303"/>
        <v>0</v>
      </c>
      <c r="DH46" s="55"/>
      <c r="DI46" s="288"/>
      <c r="DJ46" s="289" t="s">
        <v>391</v>
      </c>
      <c r="DK46" s="424">
        <f t="shared" si="305"/>
        <v>0</v>
      </c>
      <c r="DL46" s="56"/>
      <c r="DM46" s="52"/>
      <c r="DN46" s="50">
        <f t="shared" si="308"/>
        <v>0</v>
      </c>
      <c r="DO46" s="54">
        <f t="shared" si="309"/>
        <v>0</v>
      </c>
      <c r="DP46" s="351">
        <f t="shared" si="310"/>
        <v>0</v>
      </c>
      <c r="DQ46" s="55"/>
      <c r="DR46" s="288"/>
      <c r="DS46" s="289" t="s">
        <v>391</v>
      </c>
      <c r="DT46" s="424">
        <f t="shared" si="312"/>
        <v>0</v>
      </c>
      <c r="DU46" s="56"/>
      <c r="DV46" s="52"/>
      <c r="DW46" s="50">
        <f t="shared" si="315"/>
        <v>0</v>
      </c>
      <c r="DX46" s="54">
        <f t="shared" si="316"/>
        <v>0</v>
      </c>
      <c r="DY46" s="351">
        <f t="shared" si="317"/>
        <v>0</v>
      </c>
      <c r="DZ46" s="55"/>
      <c r="EA46" s="288"/>
      <c r="EB46" s="289" t="s">
        <v>391</v>
      </c>
      <c r="EC46" s="424">
        <f t="shared" si="319"/>
        <v>0</v>
      </c>
      <c r="ED46" s="56"/>
      <c r="EE46" s="52"/>
      <c r="EF46" s="50">
        <f t="shared" si="322"/>
        <v>0</v>
      </c>
      <c r="EG46" s="54">
        <f t="shared" si="323"/>
        <v>0</v>
      </c>
      <c r="EH46" s="351">
        <f t="shared" si="324"/>
        <v>0</v>
      </c>
      <c r="EI46" s="55"/>
      <c r="EJ46" s="48">
        <f t="shared" si="325"/>
        <v>0</v>
      </c>
      <c r="EK46" s="51">
        <f t="shared" si="326"/>
        <v>0</v>
      </c>
      <c r="EL46" s="51">
        <f t="shared" si="327"/>
        <v>0</v>
      </c>
      <c r="EM46" s="50">
        <f t="shared" si="328"/>
        <v>0</v>
      </c>
      <c r="EN46" s="51">
        <f t="shared" si="329"/>
        <v>0</v>
      </c>
      <c r="EO46" s="62">
        <f t="shared" si="330"/>
        <v>0</v>
      </c>
      <c r="EP46" s="61"/>
      <c r="EQ46" s="64">
        <f t="shared" si="331"/>
        <v>0</v>
      </c>
      <c r="ER46" s="62">
        <f t="shared" si="332"/>
        <v>0</v>
      </c>
      <c r="ES46" s="62">
        <f t="shared" si="333"/>
        <v>0</v>
      </c>
      <c r="ET46" s="51">
        <f t="shared" si="334"/>
        <v>0</v>
      </c>
      <c r="EU46" s="50">
        <f t="shared" si="335"/>
        <v>0</v>
      </c>
      <c r="EV46" s="304">
        <f t="shared" si="336"/>
        <v>0</v>
      </c>
      <c r="EW46" s="48">
        <f t="shared" si="337"/>
        <v>0</v>
      </c>
      <c r="EX46" s="50">
        <f t="shared" si="338"/>
        <v>0</v>
      </c>
      <c r="EY46" s="51">
        <f t="shared" si="339"/>
        <v>0</v>
      </c>
      <c r="EZ46" s="51">
        <f t="shared" si="340"/>
        <v>0</v>
      </c>
      <c r="FA46" s="50">
        <f t="shared" si="341"/>
        <v>0</v>
      </c>
      <c r="FB46" s="54">
        <f t="shared" si="342"/>
        <v>0</v>
      </c>
      <c r="FC46" s="55">
        <f t="shared" si="343"/>
        <v>0</v>
      </c>
      <c r="FD46" s="64">
        <f t="shared" si="344"/>
        <v>0</v>
      </c>
      <c r="FE46" s="51">
        <f t="shared" si="345"/>
        <v>0</v>
      </c>
      <c r="FF46" s="51">
        <f t="shared" si="346"/>
        <v>0</v>
      </c>
      <c r="FG46" s="63">
        <f t="shared" si="347"/>
        <v>0</v>
      </c>
      <c r="FH46" s="53">
        <f t="shared" si="193"/>
        <v>0</v>
      </c>
      <c r="FI46" s="60">
        <f t="shared" si="194"/>
        <v>0</v>
      </c>
      <c r="FJ46" s="571"/>
      <c r="FK46" s="369">
        <f t="shared" si="195"/>
        <v>0</v>
      </c>
      <c r="FL46" s="60">
        <f t="shared" si="196"/>
        <v>0</v>
      </c>
      <c r="FM46" s="571"/>
      <c r="FN46" s="355">
        <f t="shared" si="197"/>
        <v>0</v>
      </c>
      <c r="FO46" s="60">
        <f t="shared" si="198"/>
        <v>0</v>
      </c>
      <c r="FP46" s="571"/>
      <c r="FQ46" s="369">
        <f t="shared" si="199"/>
        <v>0</v>
      </c>
      <c r="FR46" s="60">
        <f t="shared" si="200"/>
        <v>0</v>
      </c>
      <c r="FS46" s="571"/>
      <c r="FT46" s="369">
        <f t="shared" si="201"/>
        <v>0</v>
      </c>
      <c r="FU46" s="60">
        <f t="shared" si="202"/>
        <v>0</v>
      </c>
      <c r="FV46" s="571"/>
      <c r="FW46" s="53">
        <f t="shared" si="203"/>
        <v>0</v>
      </c>
      <c r="FX46" s="60">
        <f t="shared" si="204"/>
        <v>0</v>
      </c>
      <c r="FY46" s="571"/>
      <c r="FZ46" s="377">
        <f t="shared" si="205"/>
        <v>0</v>
      </c>
      <c r="GA46" s="425">
        <f t="shared" si="206"/>
        <v>0</v>
      </c>
      <c r="GB46" s="571"/>
      <c r="GC46" s="53">
        <f t="shared" si="207"/>
        <v>0</v>
      </c>
      <c r="GD46" s="60">
        <f t="shared" si="208"/>
        <v>0</v>
      </c>
      <c r="GE46" s="571"/>
      <c r="GF46" s="377">
        <f t="shared" si="209"/>
        <v>0</v>
      </c>
      <c r="GG46" s="60">
        <f t="shared" si="210"/>
        <v>0</v>
      </c>
      <c r="GH46" s="571"/>
      <c r="GI46" s="53">
        <f t="shared" si="211"/>
        <v>0</v>
      </c>
      <c r="GJ46" s="60">
        <f t="shared" si="212"/>
        <v>0</v>
      </c>
      <c r="GK46" s="571"/>
      <c r="GL46" s="377">
        <f t="shared" si="213"/>
        <v>0</v>
      </c>
      <c r="GM46" s="60">
        <f t="shared" si="214"/>
        <v>0</v>
      </c>
      <c r="GN46" s="571"/>
      <c r="GO46" s="369">
        <f t="shared" si="215"/>
        <v>0</v>
      </c>
      <c r="GP46" s="60">
        <f t="shared" si="216"/>
        <v>0</v>
      </c>
      <c r="GQ46" s="571"/>
      <c r="GR46" s="53">
        <f t="shared" si="348"/>
        <v>0</v>
      </c>
      <c r="GS46" s="60">
        <f t="shared" si="349"/>
        <v>0</v>
      </c>
      <c r="GT46" s="57">
        <f t="shared" si="217"/>
        <v>0</v>
      </c>
      <c r="GU46" s="65">
        <f t="shared" si="350"/>
        <v>0</v>
      </c>
      <c r="GV46" s="428"/>
      <c r="GW46" s="430"/>
      <c r="GX46" s="608"/>
      <c r="GY46" s="609">
        <f t="shared" si="218"/>
        <v>0</v>
      </c>
      <c r="GZ46" s="609"/>
      <c r="HA46" s="609"/>
      <c r="HB46" s="599"/>
      <c r="HC46" s="617" t="str">
        <f t="shared" si="78"/>
        <v/>
      </c>
      <c r="HD46" s="618" t="str">
        <f t="shared" si="79"/>
        <v xml:space="preserve"> </v>
      </c>
      <c r="HE46" s="619" t="str">
        <f t="shared" si="787"/>
        <v>OK</v>
      </c>
    </row>
    <row r="47" spans="1:213" ht="25.5" customHeight="1">
      <c r="A47" s="564" t="str">
        <f t="shared" si="187"/>
        <v>令和６年度</v>
      </c>
      <c r="B47" s="565" t="str">
        <f t="shared" si="188"/>
        <v>2次</v>
      </c>
      <c r="C47" s="566" t="str">
        <f t="shared" si="189"/>
        <v>群馬県</v>
      </c>
      <c r="D47" s="440">
        <f t="shared" si="190"/>
        <v>16</v>
      </c>
      <c r="E47" s="441" t="s">
        <v>138</v>
      </c>
      <c r="F47" s="448"/>
      <c r="G47" s="470">
        <f t="shared" ref="G47" si="1100">+G46</f>
        <v>0</v>
      </c>
      <c r="H47" s="471" t="str">
        <f t="shared" ref="H47" si="1101">IF($F47="今回請求",H46,IF($F47="済",H46,""))</f>
        <v/>
      </c>
      <c r="I47" s="472" t="str">
        <f t="shared" ref="I47" si="1102">IF($F47="今回請求",I46,IF($F47="済",I46,""))</f>
        <v/>
      </c>
      <c r="J47" s="473" t="str">
        <f t="shared" ref="J47" si="1103">IF($F47="今回請求",J46,IF($F47="済",J46,""))</f>
        <v/>
      </c>
      <c r="K47" s="474" t="str">
        <f t="shared" ref="K47" si="1104">IF($F47="今回請求",K46,IF($F47="済",K46,""))</f>
        <v/>
      </c>
      <c r="L47" s="475" t="str">
        <f t="shared" ref="L47" si="1105">IF($F47="今回請求",L46,IF($F47="済",L46,""))</f>
        <v/>
      </c>
      <c r="M47" s="476" t="str">
        <f t="shared" ref="M47" si="1106">IF($F47="今回請求",M46,IF($F47="済",M46,""))</f>
        <v/>
      </c>
      <c r="N47" s="475" t="str">
        <f t="shared" ref="N47" si="1107">IF($F47="今回請求",N46,IF($F47="済",N46,""))</f>
        <v/>
      </c>
      <c r="O47" s="477" t="str">
        <f t="shared" ref="O47" si="1108">IFERROR(IF((S47+AM47)&gt;0,ROUNDDOWN((S47+AM47)/(V47+AP47),4)*1000," "),"")</f>
        <v/>
      </c>
      <c r="P47" s="478" t="str">
        <f>IFERROR(IF(M47="","",VLOOKUP(M47,'リスト　修正しない事'!$Q$3:$R$30,2,0)),0)</f>
        <v/>
      </c>
      <c r="Q47" s="479" t="str">
        <f t="shared" ref="Q47" si="1109">IF($F47="今回請求",Q46,IF($F47="済",Q46,""))</f>
        <v/>
      </c>
      <c r="R47" s="480" t="str">
        <f t="shared" ref="R47" si="1110">IF($F47="今回請求",R46,IF($F47="済",R46,""))</f>
        <v/>
      </c>
      <c r="S47" s="481" t="str">
        <f t="shared" ref="S47" si="1111">IFERROR(IF($F47="今回請求",S46,IF($F47="済",S46,"")),"")</f>
        <v/>
      </c>
      <c r="T47" s="482" t="str">
        <f>IFERROR(IF(M47="","",VLOOKUP(M47,'リスト　修正しない事'!$X$3:$Y$30,2,0)),0)</f>
        <v/>
      </c>
      <c r="U47" s="483">
        <f t="shared" si="230"/>
        <v>0</v>
      </c>
      <c r="V47" s="481">
        <f t="shared" ref="V47" si="1112">IFERROR(IF($F47="今回請求",V46,IF($F47="済",V46,0)),"")</f>
        <v>0</v>
      </c>
      <c r="W47" s="484">
        <f t="shared" si="232"/>
        <v>0</v>
      </c>
      <c r="X47" s="481">
        <f t="shared" ref="X47" si="1113">IFERROR(IF($F47="今回請求",X46,IF($F47="済",X46,0)),"")</f>
        <v>0</v>
      </c>
      <c r="Y47" s="485">
        <f t="shared" si="234"/>
        <v>0</v>
      </c>
      <c r="Z47" s="485">
        <f t="shared" si="235"/>
        <v>0</v>
      </c>
      <c r="AA47" s="486">
        <f t="shared" si="236"/>
        <v>0</v>
      </c>
      <c r="AB47" s="487">
        <f t="shared" si="237"/>
        <v>0</v>
      </c>
      <c r="AC47" s="488"/>
      <c r="AD47" s="481" t="str">
        <f t="shared" ref="AD47" si="1114">IFERROR(IF($F47="今回請求",AD46,IF($F47="済",AD46,"")),"")</f>
        <v/>
      </c>
      <c r="AE47" s="484" t="s">
        <v>391</v>
      </c>
      <c r="AF47" s="484">
        <f t="shared" si="239"/>
        <v>0</v>
      </c>
      <c r="AG47" s="481">
        <f t="shared" ref="AG47" si="1115">IFERROR(IF($F47="今回請求",AG46,IF($F47="済",AG46,0)),"")</f>
        <v>0</v>
      </c>
      <c r="AH47" s="481">
        <f t="shared" ref="AH47" si="1116">IFERROR(IF($F47="今回請求",AH46,IF($F47="済",AH46,0)),"")</f>
        <v>0</v>
      </c>
      <c r="AI47" s="489">
        <f t="shared" si="242"/>
        <v>0</v>
      </c>
      <c r="AJ47" s="486">
        <f t="shared" si="243"/>
        <v>0</v>
      </c>
      <c r="AK47" s="487">
        <f t="shared" si="244"/>
        <v>0</v>
      </c>
      <c r="AL47" s="488"/>
      <c r="AM47" s="481" t="str">
        <f t="shared" ref="AM47" si="1117">IFERROR(IF($F47="今回請求",AM46,IF($F47="済",AM46,"")),"")</f>
        <v/>
      </c>
      <c r="AN47" s="490">
        <f>IFERROR(IF(AP47="","",VLOOKUP(M47,'リスト　修正しない事'!$AA$3:$AB$30,2,0)),0)</f>
        <v>0</v>
      </c>
      <c r="AO47" s="490">
        <f t="shared" si="246"/>
        <v>0</v>
      </c>
      <c r="AP47" s="481">
        <f t="shared" ref="AP47" si="1118">IFERROR(IF($F47="今回請求",AP46,IF($F47="済",AP46,0)),"")</f>
        <v>0</v>
      </c>
      <c r="AQ47" s="490">
        <f t="shared" si="248"/>
        <v>0</v>
      </c>
      <c r="AR47" s="481">
        <f t="shared" ref="AR47" si="1119">IFERROR(IF($F47="今回請求",AR46,IF($F47="済",AR46,0)),"")</f>
        <v>0</v>
      </c>
      <c r="AS47" s="491">
        <f t="shared" si="250"/>
        <v>0</v>
      </c>
      <c r="AT47" s="485">
        <f t="shared" si="251"/>
        <v>0</v>
      </c>
      <c r="AU47" s="486">
        <f t="shared" si="252"/>
        <v>0</v>
      </c>
      <c r="AV47" s="487">
        <f t="shared" si="253"/>
        <v>0</v>
      </c>
      <c r="AW47" s="488"/>
      <c r="AX47" s="481" t="str">
        <f t="shared" ref="AX47" si="1120">IFERROR(IF($F47="今回請求",AX46,IF($F47="済",AX46,"")),"")</f>
        <v/>
      </c>
      <c r="AY47" s="492" t="s">
        <v>129</v>
      </c>
      <c r="AZ47" s="493">
        <f t="shared" si="255"/>
        <v>0</v>
      </c>
      <c r="BA47" s="481">
        <f t="shared" ref="BA47" si="1121">IFERROR(IF($F47="今回請求",BA46,IF($F47="済",BA46,0)),"")</f>
        <v>0</v>
      </c>
      <c r="BB47" s="481">
        <f t="shared" ref="BB47" si="1122">IFERROR(IF($F47="今回請求",BB46,IF($F47="済",BB46,0)),"")</f>
        <v>0</v>
      </c>
      <c r="BC47" s="485">
        <f t="shared" si="258"/>
        <v>0</v>
      </c>
      <c r="BD47" s="486">
        <f t="shared" si="259"/>
        <v>0</v>
      </c>
      <c r="BE47" s="487">
        <f t="shared" si="260"/>
        <v>0</v>
      </c>
      <c r="BF47" s="488"/>
      <c r="BG47" s="481" t="str">
        <f t="shared" ref="BG47" si="1123">IFERROR(IF($F47="今回請求",BG46,IF($F47="済",BG46,"")),"")</f>
        <v/>
      </c>
      <c r="BH47" s="492" t="s">
        <v>391</v>
      </c>
      <c r="BI47" s="493">
        <f t="shared" si="262"/>
        <v>0</v>
      </c>
      <c r="BJ47" s="481">
        <f t="shared" ref="BJ47" si="1124">IFERROR(IF($F47="今回請求",BJ46,IF($F47="済",BJ46,0)),"")</f>
        <v>0</v>
      </c>
      <c r="BK47" s="481">
        <f t="shared" ref="BK47" si="1125">IFERROR(IF($F47="今回請求",BK46,IF($F47="済",BK46,0)),"")</f>
        <v>0</v>
      </c>
      <c r="BL47" s="485">
        <f t="shared" si="265"/>
        <v>0</v>
      </c>
      <c r="BM47" s="486">
        <f t="shared" si="266"/>
        <v>0</v>
      </c>
      <c r="BN47" s="487">
        <f t="shared" si="267"/>
        <v>0</v>
      </c>
      <c r="BO47" s="488"/>
      <c r="BP47" s="481" t="str">
        <f t="shared" ref="BP47" si="1126">IFERROR(IF($F47="今回請求",BP46,IF($F47="済",BP46,"")),"")</f>
        <v/>
      </c>
      <c r="BQ47" s="492" t="s">
        <v>391</v>
      </c>
      <c r="BR47" s="493">
        <f t="shared" si="269"/>
        <v>0</v>
      </c>
      <c r="BS47" s="481">
        <f t="shared" ref="BS47" si="1127">IFERROR(IF($F47="今回請求",BS46,IF($F47="済",BS46,0)),"")</f>
        <v>0</v>
      </c>
      <c r="BT47" s="481">
        <f t="shared" ref="BT47" si="1128">IFERROR(IF($F47="今回請求",BT46,IF($F47="済",BT46,0)),"")</f>
        <v>0</v>
      </c>
      <c r="BU47" s="485">
        <f t="shared" si="272"/>
        <v>0</v>
      </c>
      <c r="BV47" s="486">
        <f t="shared" si="273"/>
        <v>0</v>
      </c>
      <c r="BW47" s="487">
        <f t="shared" si="274"/>
        <v>0</v>
      </c>
      <c r="BX47" s="488"/>
      <c r="BY47" s="481" t="str">
        <f t="shared" ref="BY47" si="1129">IFERROR(IF($F47="今回請求",BY46,IF($F47="済",BY46,"")),"")</f>
        <v/>
      </c>
      <c r="BZ47" s="492" t="s">
        <v>391</v>
      </c>
      <c r="CA47" s="493">
        <f t="shared" si="276"/>
        <v>0</v>
      </c>
      <c r="CB47" s="481">
        <f t="shared" ref="CB47" si="1130">IFERROR(IF($F47="今回請求",CB46,IF($F47="済",CB46,0)),"")</f>
        <v>0</v>
      </c>
      <c r="CC47" s="481">
        <f t="shared" ref="CC47" si="1131">IFERROR(IF($F47="今回請求",CC46,IF($F47="済",CC46,0)),"")</f>
        <v>0</v>
      </c>
      <c r="CD47" s="485">
        <f t="shared" si="279"/>
        <v>0</v>
      </c>
      <c r="CE47" s="486">
        <f t="shared" si="280"/>
        <v>0</v>
      </c>
      <c r="CF47" s="487">
        <f t="shared" si="281"/>
        <v>0</v>
      </c>
      <c r="CG47" s="488"/>
      <c r="CH47" s="494">
        <f t="shared" si="282"/>
        <v>0</v>
      </c>
      <c r="CI47" s="485">
        <f t="shared" si="283"/>
        <v>0</v>
      </c>
      <c r="CJ47" s="485">
        <f t="shared" si="284"/>
        <v>0</v>
      </c>
      <c r="CK47" s="485">
        <f t="shared" si="285"/>
        <v>0</v>
      </c>
      <c r="CL47" s="485">
        <f t="shared" si="286"/>
        <v>0</v>
      </c>
      <c r="CM47" s="495">
        <f t="shared" si="287"/>
        <v>0</v>
      </c>
      <c r="CN47" s="496"/>
      <c r="CO47" s="481" t="str">
        <f t="shared" ref="CO47" si="1132">IFERROR(IF($F47="今回請求",CO46,IF($F47="済",CO46,"")),"")</f>
        <v/>
      </c>
      <c r="CP47" s="497">
        <f>IFERROR(IF(CR47="","",VLOOKUP(M47,'リスト　修正しない事'!$AD$7:$AE$29,2,0)),0)</f>
        <v>0</v>
      </c>
      <c r="CQ47" s="498">
        <f t="shared" ref="CQ47" si="1133">IFERROR(IF(CR47&gt;0,1,0),"")</f>
        <v>0</v>
      </c>
      <c r="CR47" s="481">
        <f t="shared" ref="CR47" si="1134">IFERROR(IF($F47="今回請求",CR46,IF($F47="済",CR46,0)),"")</f>
        <v>0</v>
      </c>
      <c r="CS47" s="499">
        <f t="shared" si="291"/>
        <v>0</v>
      </c>
      <c r="CT47" s="481">
        <f t="shared" ref="CT47" si="1135">IFERROR(IF($F47="今回請求",CT46,IF($F47="済",CT46,0)),"")</f>
        <v>0</v>
      </c>
      <c r="CU47" s="491">
        <f t="shared" si="293"/>
        <v>0</v>
      </c>
      <c r="CV47" s="485">
        <f t="shared" si="294"/>
        <v>0</v>
      </c>
      <c r="CW47" s="486">
        <f t="shared" si="295"/>
        <v>0</v>
      </c>
      <c r="CX47" s="487">
        <f t="shared" si="296"/>
        <v>0</v>
      </c>
      <c r="CY47" s="488"/>
      <c r="CZ47" s="481" t="str">
        <f t="shared" ref="CZ47" si="1136">IFERROR(IF($F47="今回請求",CZ46,IF($F47="済",CZ46,"")),"")</f>
        <v/>
      </c>
      <c r="DA47" s="500" t="s">
        <v>391</v>
      </c>
      <c r="DB47" s="500">
        <f t="shared" si="298"/>
        <v>0</v>
      </c>
      <c r="DC47" s="481">
        <f t="shared" ref="DC47" si="1137">IFERROR(IF($F47="今回請求",DC46,IF($F47="済",DC46,0)),"")</f>
        <v>0</v>
      </c>
      <c r="DD47" s="481">
        <f t="shared" ref="DD47" si="1138">IFERROR(IF($F47="今回請求",DD46,IF($F47="済",DD46,0)),"")</f>
        <v>0</v>
      </c>
      <c r="DE47" s="501">
        <f t="shared" si="301"/>
        <v>0</v>
      </c>
      <c r="DF47" s="486">
        <f t="shared" si="302"/>
        <v>0</v>
      </c>
      <c r="DG47" s="487">
        <f t="shared" si="303"/>
        <v>0</v>
      </c>
      <c r="DH47" s="488"/>
      <c r="DI47" s="481" t="str">
        <f t="shared" ref="DI47" si="1139">IFERROR(IF($F47="今回請求",DI46,IF($F47="済",DI46,"")),"")</f>
        <v/>
      </c>
      <c r="DJ47" s="492" t="s">
        <v>391</v>
      </c>
      <c r="DK47" s="492">
        <f t="shared" si="305"/>
        <v>0</v>
      </c>
      <c r="DL47" s="481">
        <f t="shared" ref="DL47" si="1140">IFERROR(IF($F47="今回請求",DL46,IF($F47="済",DL46,0)),"")</f>
        <v>0</v>
      </c>
      <c r="DM47" s="481">
        <f t="shared" ref="DM47" si="1141">IFERROR(IF($F47="今回請求",DM46,IF($F47="済",DM46,0)),"")</f>
        <v>0</v>
      </c>
      <c r="DN47" s="485">
        <f t="shared" si="308"/>
        <v>0</v>
      </c>
      <c r="DO47" s="486">
        <f t="shared" si="309"/>
        <v>0</v>
      </c>
      <c r="DP47" s="487">
        <f t="shared" si="310"/>
        <v>0</v>
      </c>
      <c r="DQ47" s="488"/>
      <c r="DR47" s="481" t="str">
        <f t="shared" ref="DR47" si="1142">IFERROR(IF($F47="今回請求",DR46,IF($F47="済",DR46,"")),"")</f>
        <v/>
      </c>
      <c r="DS47" s="502" t="s">
        <v>391</v>
      </c>
      <c r="DT47" s="502">
        <f t="shared" si="312"/>
        <v>0</v>
      </c>
      <c r="DU47" s="481">
        <f t="shared" ref="DU47" si="1143">IFERROR(IF($F47="今回請求",DU46,IF($F47="済",DU46,0)),"")</f>
        <v>0</v>
      </c>
      <c r="DV47" s="481">
        <f t="shared" ref="DV47" si="1144">IFERROR(IF($F47="今回請求",DV46,IF($F47="済",DV46,0)),"")</f>
        <v>0</v>
      </c>
      <c r="DW47" s="485">
        <f t="shared" si="315"/>
        <v>0</v>
      </c>
      <c r="DX47" s="486">
        <f t="shared" si="316"/>
        <v>0</v>
      </c>
      <c r="DY47" s="487">
        <f t="shared" si="317"/>
        <v>0</v>
      </c>
      <c r="DZ47" s="488"/>
      <c r="EA47" s="481" t="str">
        <f t="shared" ref="EA47" si="1145">IFERROR(IF($F47="今回請求",EA46,IF($F47="済",EA46,"")),"")</f>
        <v/>
      </c>
      <c r="EB47" s="492" t="s">
        <v>391</v>
      </c>
      <c r="EC47" s="492">
        <f t="shared" si="319"/>
        <v>0</v>
      </c>
      <c r="ED47" s="481">
        <f t="shared" ref="ED47" si="1146">IFERROR(IF($F47="今回請求",ED46,IF($F47="済",ED46,0)),"")</f>
        <v>0</v>
      </c>
      <c r="EE47" s="481">
        <f t="shared" ref="EE47" si="1147">IFERROR(IF($F47="今回請求",EE46,IF($F47="済",EE46,0)),"")</f>
        <v>0</v>
      </c>
      <c r="EF47" s="485">
        <f t="shared" si="322"/>
        <v>0</v>
      </c>
      <c r="EG47" s="486">
        <f t="shared" si="323"/>
        <v>0</v>
      </c>
      <c r="EH47" s="487">
        <f t="shared" si="324"/>
        <v>0</v>
      </c>
      <c r="EI47" s="488"/>
      <c r="EJ47" s="494">
        <f t="shared" si="325"/>
        <v>0</v>
      </c>
      <c r="EK47" s="503">
        <f t="shared" si="326"/>
        <v>0</v>
      </c>
      <c r="EL47" s="503">
        <f t="shared" si="327"/>
        <v>0</v>
      </c>
      <c r="EM47" s="485">
        <f t="shared" si="328"/>
        <v>0</v>
      </c>
      <c r="EN47" s="503">
        <f t="shared" si="329"/>
        <v>0</v>
      </c>
      <c r="EO47" s="504">
        <f t="shared" si="330"/>
        <v>0</v>
      </c>
      <c r="EP47" s="496"/>
      <c r="EQ47" s="505">
        <f t="shared" si="331"/>
        <v>0</v>
      </c>
      <c r="ER47" s="504">
        <f t="shared" si="332"/>
        <v>0</v>
      </c>
      <c r="ES47" s="504">
        <f t="shared" si="333"/>
        <v>0</v>
      </c>
      <c r="ET47" s="503">
        <f t="shared" si="334"/>
        <v>0</v>
      </c>
      <c r="EU47" s="485">
        <f t="shared" si="335"/>
        <v>0</v>
      </c>
      <c r="EV47" s="495">
        <f t="shared" si="336"/>
        <v>0</v>
      </c>
      <c r="EW47" s="494">
        <f t="shared" si="337"/>
        <v>0</v>
      </c>
      <c r="EX47" s="485">
        <f t="shared" si="338"/>
        <v>0</v>
      </c>
      <c r="EY47" s="503">
        <f t="shared" si="339"/>
        <v>0</v>
      </c>
      <c r="EZ47" s="503">
        <f t="shared" si="340"/>
        <v>0</v>
      </c>
      <c r="FA47" s="485">
        <f t="shared" si="341"/>
        <v>0</v>
      </c>
      <c r="FB47" s="486">
        <f t="shared" si="342"/>
        <v>0</v>
      </c>
      <c r="FC47" s="488">
        <f t="shared" si="343"/>
        <v>0</v>
      </c>
      <c r="FD47" s="505">
        <f t="shared" si="344"/>
        <v>0</v>
      </c>
      <c r="FE47" s="503">
        <f t="shared" si="345"/>
        <v>0</v>
      </c>
      <c r="FF47" s="503">
        <f t="shared" si="346"/>
        <v>0</v>
      </c>
      <c r="FG47" s="506">
        <f t="shared" si="347"/>
        <v>0</v>
      </c>
      <c r="FH47" s="507">
        <f t="shared" si="193"/>
        <v>0</v>
      </c>
      <c r="FI47" s="508">
        <f t="shared" si="194"/>
        <v>0</v>
      </c>
      <c r="FJ47" s="572"/>
      <c r="FK47" s="509">
        <f t="shared" si="195"/>
        <v>0</v>
      </c>
      <c r="FL47" s="508">
        <f t="shared" si="196"/>
        <v>0</v>
      </c>
      <c r="FM47" s="572"/>
      <c r="FN47" s="511">
        <f t="shared" si="197"/>
        <v>0</v>
      </c>
      <c r="FO47" s="508">
        <f t="shared" si="198"/>
        <v>0</v>
      </c>
      <c r="FP47" s="572"/>
      <c r="FQ47" s="509">
        <f t="shared" si="199"/>
        <v>0</v>
      </c>
      <c r="FR47" s="508">
        <f t="shared" si="200"/>
        <v>0</v>
      </c>
      <c r="FS47" s="572"/>
      <c r="FT47" s="509">
        <f t="shared" si="201"/>
        <v>0</v>
      </c>
      <c r="FU47" s="508">
        <f t="shared" si="202"/>
        <v>0</v>
      </c>
      <c r="FV47" s="572"/>
      <c r="FW47" s="507">
        <f t="shared" si="203"/>
        <v>0</v>
      </c>
      <c r="FX47" s="508">
        <f t="shared" si="204"/>
        <v>0</v>
      </c>
      <c r="FY47" s="572"/>
      <c r="FZ47" s="512">
        <f t="shared" si="205"/>
        <v>0</v>
      </c>
      <c r="GA47" s="501">
        <f t="shared" si="206"/>
        <v>0</v>
      </c>
      <c r="GB47" s="572"/>
      <c r="GC47" s="507">
        <f t="shared" si="207"/>
        <v>0</v>
      </c>
      <c r="GD47" s="508">
        <f t="shared" si="208"/>
        <v>0</v>
      </c>
      <c r="GE47" s="572"/>
      <c r="GF47" s="512">
        <f t="shared" si="209"/>
        <v>0</v>
      </c>
      <c r="GG47" s="508">
        <f t="shared" si="210"/>
        <v>0</v>
      </c>
      <c r="GH47" s="572"/>
      <c r="GI47" s="507">
        <f t="shared" si="211"/>
        <v>0</v>
      </c>
      <c r="GJ47" s="508">
        <f t="shared" si="212"/>
        <v>0</v>
      </c>
      <c r="GK47" s="572"/>
      <c r="GL47" s="512">
        <f t="shared" si="213"/>
        <v>0</v>
      </c>
      <c r="GM47" s="508">
        <f t="shared" si="214"/>
        <v>0</v>
      </c>
      <c r="GN47" s="572"/>
      <c r="GO47" s="509">
        <f t="shared" si="215"/>
        <v>0</v>
      </c>
      <c r="GP47" s="508">
        <f t="shared" si="216"/>
        <v>0</v>
      </c>
      <c r="GQ47" s="572"/>
      <c r="GR47" s="507">
        <f t="shared" si="348"/>
        <v>0</v>
      </c>
      <c r="GS47" s="508">
        <f t="shared" si="349"/>
        <v>0</v>
      </c>
      <c r="GT47" s="513">
        <f t="shared" si="217"/>
        <v>0</v>
      </c>
      <c r="GU47" s="510">
        <f t="shared" si="350"/>
        <v>0</v>
      </c>
      <c r="GV47" s="514" t="str">
        <f t="shared" ref="GV47" si="1148">IF($F47="今回請求",GV46,IF($F47="済",GV46,""))</f>
        <v/>
      </c>
      <c r="GW47" s="481">
        <f t="shared" ref="GW47" si="1149">IFERROR(IF($F47="今回請求",GW46,IF($F47="済",GW46,0)),"")</f>
        <v>0</v>
      </c>
      <c r="GX47" s="613"/>
      <c r="GY47" s="609">
        <f t="shared" si="218"/>
        <v>0</v>
      </c>
      <c r="GZ47" s="609"/>
      <c r="HA47" s="609"/>
      <c r="HB47" s="599"/>
      <c r="HC47" s="620" t="str">
        <f t="shared" si="78"/>
        <v/>
      </c>
      <c r="HD47" s="621" t="str">
        <f t="shared" si="79"/>
        <v/>
      </c>
      <c r="HE47" s="622" t="str">
        <f t="shared" si="787"/>
        <v>OK</v>
      </c>
    </row>
    <row r="48" spans="1:213" ht="25.5" customHeight="1">
      <c r="A48" s="28" t="str">
        <f t="shared" si="187"/>
        <v>令和６年度</v>
      </c>
      <c r="B48" s="29" t="str">
        <f t="shared" si="188"/>
        <v>2次</v>
      </c>
      <c r="C48" s="567" t="str">
        <f t="shared" si="189"/>
        <v>群馬県</v>
      </c>
      <c r="D48" s="25">
        <f t="shared" si="190"/>
        <v>17</v>
      </c>
      <c r="E48" s="24" t="s">
        <v>137</v>
      </c>
      <c r="F48" s="460">
        <f t="shared" si="732"/>
        <v>0</v>
      </c>
      <c r="G48" s="225"/>
      <c r="H48" s="224"/>
      <c r="I48" s="422"/>
      <c r="J48" s="384"/>
      <c r="K48" s="422"/>
      <c r="L48" s="423"/>
      <c r="M48" s="561"/>
      <c r="N48" s="385"/>
      <c r="O48" s="569" t="str">
        <f t="shared" ref="O48" si="1150">IF((S48+AM48)&gt;0,ROUNDDOWN((S48+AM48)/(V48+AP48),4)*1000," ")</f>
        <v xml:space="preserve"> </v>
      </c>
      <c r="P48" s="461" t="str">
        <f>IFERROR(IF(M48="","",VLOOKUP(M48,'リスト　修正しない事'!$Q$3:$R$30,2,0)),0)</f>
        <v/>
      </c>
      <c r="Q48" s="66"/>
      <c r="R48" s="450"/>
      <c r="S48" s="286"/>
      <c r="T48" s="462" t="str">
        <f>IFERROR(IF(M48="","",VLOOKUP(M48,'リスト　修正しない事'!$X$3:$Y$30,2,0)),0)</f>
        <v/>
      </c>
      <c r="U48" s="59">
        <f t="shared" si="230"/>
        <v>0</v>
      </c>
      <c r="V48" s="56"/>
      <c r="W48" s="50">
        <f t="shared" si="232"/>
        <v>0</v>
      </c>
      <c r="X48" s="49"/>
      <c r="Y48" s="50">
        <f t="shared" si="234"/>
        <v>0</v>
      </c>
      <c r="Z48" s="50">
        <f t="shared" si="235"/>
        <v>0</v>
      </c>
      <c r="AA48" s="54">
        <f t="shared" si="236"/>
        <v>0</v>
      </c>
      <c r="AB48" s="351">
        <f t="shared" si="237"/>
        <v>0</v>
      </c>
      <c r="AC48" s="55"/>
      <c r="AD48" s="286"/>
      <c r="AE48" s="289" t="s">
        <v>391</v>
      </c>
      <c r="AF48" s="59">
        <f t="shared" si="239"/>
        <v>0</v>
      </c>
      <c r="AG48" s="56"/>
      <c r="AH48" s="52"/>
      <c r="AI48" s="54">
        <f t="shared" si="242"/>
        <v>0</v>
      </c>
      <c r="AJ48" s="54">
        <f t="shared" si="243"/>
        <v>0</v>
      </c>
      <c r="AK48" s="351">
        <f t="shared" si="244"/>
        <v>0</v>
      </c>
      <c r="AL48" s="55"/>
      <c r="AM48" s="288"/>
      <c r="AN48" s="51" t="str">
        <f>IFERROR(IF(AP48="","",VLOOKUP(M48,'リスト　修正しない事'!$AA$3:$AB$30,2,0)),0)</f>
        <v/>
      </c>
      <c r="AO48" s="59">
        <f t="shared" si="246"/>
        <v>0</v>
      </c>
      <c r="AP48" s="56"/>
      <c r="AQ48" s="58">
        <f t="shared" si="248"/>
        <v>0</v>
      </c>
      <c r="AR48" s="52"/>
      <c r="AS48" s="59">
        <f t="shared" si="250"/>
        <v>0</v>
      </c>
      <c r="AT48" s="50">
        <f t="shared" si="251"/>
        <v>0</v>
      </c>
      <c r="AU48" s="54">
        <f t="shared" si="252"/>
        <v>0</v>
      </c>
      <c r="AV48" s="351">
        <f t="shared" si="253"/>
        <v>0</v>
      </c>
      <c r="AW48" s="55"/>
      <c r="AX48" s="286"/>
      <c r="AY48" s="289" t="s">
        <v>129</v>
      </c>
      <c r="AZ48" s="59">
        <f t="shared" si="255"/>
        <v>0</v>
      </c>
      <c r="BA48" s="56"/>
      <c r="BB48" s="52"/>
      <c r="BC48" s="50">
        <f t="shared" si="258"/>
        <v>0</v>
      </c>
      <c r="BD48" s="54">
        <f t="shared" si="259"/>
        <v>0</v>
      </c>
      <c r="BE48" s="351">
        <f t="shared" si="260"/>
        <v>0</v>
      </c>
      <c r="BF48" s="55"/>
      <c r="BG48" s="288"/>
      <c r="BH48" s="289" t="s">
        <v>391</v>
      </c>
      <c r="BI48" s="59">
        <f t="shared" si="262"/>
        <v>0</v>
      </c>
      <c r="BJ48" s="56"/>
      <c r="BK48" s="52"/>
      <c r="BL48" s="50">
        <f t="shared" si="265"/>
        <v>0</v>
      </c>
      <c r="BM48" s="54">
        <f t="shared" si="266"/>
        <v>0</v>
      </c>
      <c r="BN48" s="351">
        <f t="shared" si="267"/>
        <v>0</v>
      </c>
      <c r="BO48" s="55"/>
      <c r="BP48" s="286"/>
      <c r="BQ48" s="289" t="s">
        <v>391</v>
      </c>
      <c r="BR48" s="59">
        <f t="shared" si="269"/>
        <v>0</v>
      </c>
      <c r="BS48" s="56"/>
      <c r="BT48" s="52"/>
      <c r="BU48" s="50">
        <f t="shared" si="272"/>
        <v>0</v>
      </c>
      <c r="BV48" s="54">
        <f t="shared" si="273"/>
        <v>0</v>
      </c>
      <c r="BW48" s="351">
        <f t="shared" si="274"/>
        <v>0</v>
      </c>
      <c r="BX48" s="55"/>
      <c r="BY48" s="288"/>
      <c r="BZ48" s="289" t="s">
        <v>391</v>
      </c>
      <c r="CA48" s="59">
        <f t="shared" si="276"/>
        <v>0</v>
      </c>
      <c r="CB48" s="56"/>
      <c r="CC48" s="52"/>
      <c r="CD48" s="50">
        <f t="shared" si="279"/>
        <v>0</v>
      </c>
      <c r="CE48" s="54">
        <f t="shared" si="280"/>
        <v>0</v>
      </c>
      <c r="CF48" s="351">
        <f t="shared" si="281"/>
        <v>0</v>
      </c>
      <c r="CG48" s="55"/>
      <c r="CH48" s="48">
        <f t="shared" si="282"/>
        <v>0</v>
      </c>
      <c r="CI48" s="50">
        <f t="shared" si="283"/>
        <v>0</v>
      </c>
      <c r="CJ48" s="50">
        <f t="shared" si="284"/>
        <v>0</v>
      </c>
      <c r="CK48" s="50">
        <f t="shared" si="285"/>
        <v>0</v>
      </c>
      <c r="CL48" s="50">
        <f t="shared" si="286"/>
        <v>0</v>
      </c>
      <c r="CM48" s="304">
        <f t="shared" si="287"/>
        <v>0</v>
      </c>
      <c r="CN48" s="61"/>
      <c r="CO48" s="288"/>
      <c r="CP48" s="51" t="str">
        <f>IFERROR(IF(CR48="","",VLOOKUP(M48,'リスト　修正しない事'!$AD$7:$AE$29,2,0)),0)</f>
        <v/>
      </c>
      <c r="CQ48" s="424">
        <f t="shared" ref="CQ48" si="1151">IF(CR48&gt;0,1,0)</f>
        <v>0</v>
      </c>
      <c r="CR48" s="56"/>
      <c r="CS48" s="50">
        <f t="shared" si="291"/>
        <v>0</v>
      </c>
      <c r="CT48" s="52"/>
      <c r="CU48" s="59">
        <f t="shared" si="293"/>
        <v>0</v>
      </c>
      <c r="CV48" s="50">
        <f t="shared" si="294"/>
        <v>0</v>
      </c>
      <c r="CW48" s="54">
        <f t="shared" si="295"/>
        <v>0</v>
      </c>
      <c r="CX48" s="351">
        <f t="shared" si="296"/>
        <v>0</v>
      </c>
      <c r="CY48" s="55"/>
      <c r="CZ48" s="288"/>
      <c r="DA48" s="289" t="s">
        <v>391</v>
      </c>
      <c r="DB48" s="424">
        <f t="shared" si="298"/>
        <v>0</v>
      </c>
      <c r="DC48" s="56"/>
      <c r="DD48" s="52"/>
      <c r="DE48" s="50">
        <f t="shared" si="301"/>
        <v>0</v>
      </c>
      <c r="DF48" s="54">
        <f t="shared" si="302"/>
        <v>0</v>
      </c>
      <c r="DG48" s="351">
        <f t="shared" si="303"/>
        <v>0</v>
      </c>
      <c r="DH48" s="55"/>
      <c r="DI48" s="288"/>
      <c r="DJ48" s="289" t="s">
        <v>391</v>
      </c>
      <c r="DK48" s="424">
        <f t="shared" si="305"/>
        <v>0</v>
      </c>
      <c r="DL48" s="56"/>
      <c r="DM48" s="52"/>
      <c r="DN48" s="50">
        <f t="shared" si="308"/>
        <v>0</v>
      </c>
      <c r="DO48" s="54">
        <f t="shared" si="309"/>
        <v>0</v>
      </c>
      <c r="DP48" s="351">
        <f t="shared" si="310"/>
        <v>0</v>
      </c>
      <c r="DQ48" s="55"/>
      <c r="DR48" s="288"/>
      <c r="DS48" s="289" t="s">
        <v>391</v>
      </c>
      <c r="DT48" s="424">
        <f t="shared" si="312"/>
        <v>0</v>
      </c>
      <c r="DU48" s="56"/>
      <c r="DV48" s="52"/>
      <c r="DW48" s="50">
        <f t="shared" si="315"/>
        <v>0</v>
      </c>
      <c r="DX48" s="54">
        <f t="shared" si="316"/>
        <v>0</v>
      </c>
      <c r="DY48" s="351">
        <f t="shared" si="317"/>
        <v>0</v>
      </c>
      <c r="DZ48" s="55"/>
      <c r="EA48" s="288"/>
      <c r="EB48" s="289" t="s">
        <v>391</v>
      </c>
      <c r="EC48" s="424">
        <f t="shared" si="319"/>
        <v>0</v>
      </c>
      <c r="ED48" s="56"/>
      <c r="EE48" s="52"/>
      <c r="EF48" s="50">
        <f t="shared" si="322"/>
        <v>0</v>
      </c>
      <c r="EG48" s="54">
        <f t="shared" si="323"/>
        <v>0</v>
      </c>
      <c r="EH48" s="351">
        <f t="shared" si="324"/>
        <v>0</v>
      </c>
      <c r="EI48" s="55"/>
      <c r="EJ48" s="48">
        <f t="shared" si="325"/>
        <v>0</v>
      </c>
      <c r="EK48" s="51">
        <f t="shared" si="326"/>
        <v>0</v>
      </c>
      <c r="EL48" s="51">
        <f t="shared" si="327"/>
        <v>0</v>
      </c>
      <c r="EM48" s="50">
        <f t="shared" si="328"/>
        <v>0</v>
      </c>
      <c r="EN48" s="51">
        <f t="shared" si="329"/>
        <v>0</v>
      </c>
      <c r="EO48" s="62">
        <f t="shared" si="330"/>
        <v>0</v>
      </c>
      <c r="EP48" s="61"/>
      <c r="EQ48" s="64">
        <f t="shared" si="331"/>
        <v>0</v>
      </c>
      <c r="ER48" s="62">
        <f t="shared" si="332"/>
        <v>0</v>
      </c>
      <c r="ES48" s="62">
        <f t="shared" si="333"/>
        <v>0</v>
      </c>
      <c r="ET48" s="51">
        <f t="shared" si="334"/>
        <v>0</v>
      </c>
      <c r="EU48" s="50">
        <f t="shared" si="335"/>
        <v>0</v>
      </c>
      <c r="EV48" s="304">
        <f t="shared" si="336"/>
        <v>0</v>
      </c>
      <c r="EW48" s="48">
        <f t="shared" si="337"/>
        <v>0</v>
      </c>
      <c r="EX48" s="50">
        <f t="shared" si="338"/>
        <v>0</v>
      </c>
      <c r="EY48" s="51">
        <f t="shared" si="339"/>
        <v>0</v>
      </c>
      <c r="EZ48" s="51">
        <f t="shared" si="340"/>
        <v>0</v>
      </c>
      <c r="FA48" s="50">
        <f t="shared" si="341"/>
        <v>0</v>
      </c>
      <c r="FB48" s="54">
        <f t="shared" si="342"/>
        <v>0</v>
      </c>
      <c r="FC48" s="55">
        <f t="shared" si="343"/>
        <v>0</v>
      </c>
      <c r="FD48" s="64">
        <f t="shared" si="344"/>
        <v>0</v>
      </c>
      <c r="FE48" s="51">
        <f t="shared" si="345"/>
        <v>0</v>
      </c>
      <c r="FF48" s="51">
        <f t="shared" si="346"/>
        <v>0</v>
      </c>
      <c r="FG48" s="63">
        <f t="shared" si="347"/>
        <v>0</v>
      </c>
      <c r="FH48" s="53">
        <f t="shared" si="193"/>
        <v>0</v>
      </c>
      <c r="FI48" s="60">
        <f t="shared" si="194"/>
        <v>0</v>
      </c>
      <c r="FJ48" s="571"/>
      <c r="FK48" s="369">
        <f t="shared" si="195"/>
        <v>0</v>
      </c>
      <c r="FL48" s="60">
        <f t="shared" si="196"/>
        <v>0</v>
      </c>
      <c r="FM48" s="571"/>
      <c r="FN48" s="355">
        <f t="shared" si="197"/>
        <v>0</v>
      </c>
      <c r="FO48" s="60">
        <f t="shared" si="198"/>
        <v>0</v>
      </c>
      <c r="FP48" s="571"/>
      <c r="FQ48" s="369">
        <f t="shared" si="199"/>
        <v>0</v>
      </c>
      <c r="FR48" s="60">
        <f t="shared" si="200"/>
        <v>0</v>
      </c>
      <c r="FS48" s="571"/>
      <c r="FT48" s="369">
        <f t="shared" si="201"/>
        <v>0</v>
      </c>
      <c r="FU48" s="60">
        <f t="shared" si="202"/>
        <v>0</v>
      </c>
      <c r="FV48" s="571"/>
      <c r="FW48" s="53">
        <f t="shared" si="203"/>
        <v>0</v>
      </c>
      <c r="FX48" s="60">
        <f t="shared" si="204"/>
        <v>0</v>
      </c>
      <c r="FY48" s="571"/>
      <c r="FZ48" s="377">
        <f t="shared" si="205"/>
        <v>0</v>
      </c>
      <c r="GA48" s="425">
        <f t="shared" si="206"/>
        <v>0</v>
      </c>
      <c r="GB48" s="571"/>
      <c r="GC48" s="53">
        <f t="shared" si="207"/>
        <v>0</v>
      </c>
      <c r="GD48" s="60">
        <f t="shared" si="208"/>
        <v>0</v>
      </c>
      <c r="GE48" s="571"/>
      <c r="GF48" s="377">
        <f t="shared" si="209"/>
        <v>0</v>
      </c>
      <c r="GG48" s="60">
        <f t="shared" si="210"/>
        <v>0</v>
      </c>
      <c r="GH48" s="571"/>
      <c r="GI48" s="53">
        <f t="shared" si="211"/>
        <v>0</v>
      </c>
      <c r="GJ48" s="60">
        <f t="shared" si="212"/>
        <v>0</v>
      </c>
      <c r="GK48" s="571"/>
      <c r="GL48" s="377">
        <f t="shared" si="213"/>
        <v>0</v>
      </c>
      <c r="GM48" s="60">
        <f t="shared" si="214"/>
        <v>0</v>
      </c>
      <c r="GN48" s="571"/>
      <c r="GO48" s="369">
        <f t="shared" si="215"/>
        <v>0</v>
      </c>
      <c r="GP48" s="60">
        <f t="shared" si="216"/>
        <v>0</v>
      </c>
      <c r="GQ48" s="571"/>
      <c r="GR48" s="53">
        <f t="shared" si="348"/>
        <v>0</v>
      </c>
      <c r="GS48" s="60">
        <f t="shared" si="349"/>
        <v>0</v>
      </c>
      <c r="GT48" s="57">
        <f t="shared" si="217"/>
        <v>0</v>
      </c>
      <c r="GU48" s="65">
        <f t="shared" si="350"/>
        <v>0</v>
      </c>
      <c r="GV48" s="428"/>
      <c r="GW48" s="430"/>
      <c r="GX48" s="608"/>
      <c r="GY48" s="609">
        <f t="shared" si="218"/>
        <v>0</v>
      </c>
      <c r="GZ48" s="609"/>
      <c r="HA48" s="609"/>
      <c r="HB48" s="599"/>
      <c r="HC48" s="623" t="str">
        <f t="shared" si="78"/>
        <v/>
      </c>
      <c r="HD48" s="624" t="str">
        <f t="shared" si="79"/>
        <v xml:space="preserve"> </v>
      </c>
      <c r="HE48" s="625" t="str">
        <f t="shared" si="787"/>
        <v>OK</v>
      </c>
    </row>
    <row r="49" spans="1:213" ht="25.5" customHeight="1">
      <c r="A49" s="564" t="str">
        <f t="shared" si="187"/>
        <v>令和６年度</v>
      </c>
      <c r="B49" s="565" t="str">
        <f t="shared" si="188"/>
        <v>2次</v>
      </c>
      <c r="C49" s="566" t="str">
        <f t="shared" si="189"/>
        <v>群馬県</v>
      </c>
      <c r="D49" s="440">
        <f t="shared" si="190"/>
        <v>17</v>
      </c>
      <c r="E49" s="441" t="s">
        <v>138</v>
      </c>
      <c r="F49" s="448"/>
      <c r="G49" s="470">
        <f t="shared" ref="G49" si="1152">+G48</f>
        <v>0</v>
      </c>
      <c r="H49" s="471" t="str">
        <f t="shared" ref="H49" si="1153">IF($F49="今回請求",H48,IF($F49="済",H48,""))</f>
        <v/>
      </c>
      <c r="I49" s="472" t="str">
        <f t="shared" ref="I49" si="1154">IF($F49="今回請求",I48,IF($F49="済",I48,""))</f>
        <v/>
      </c>
      <c r="J49" s="473" t="str">
        <f t="shared" ref="J49" si="1155">IF($F49="今回請求",J48,IF($F49="済",J48,""))</f>
        <v/>
      </c>
      <c r="K49" s="474" t="str">
        <f t="shared" ref="K49" si="1156">IF($F49="今回請求",K48,IF($F49="済",K48,""))</f>
        <v/>
      </c>
      <c r="L49" s="475" t="str">
        <f t="shared" ref="L49" si="1157">IF($F49="今回請求",L48,IF($F49="済",L48,""))</f>
        <v/>
      </c>
      <c r="M49" s="476" t="str">
        <f t="shared" ref="M49" si="1158">IF($F49="今回請求",M48,IF($F49="済",M48,""))</f>
        <v/>
      </c>
      <c r="N49" s="475" t="str">
        <f t="shared" ref="N49" si="1159">IF($F49="今回請求",N48,IF($F49="済",N48,""))</f>
        <v/>
      </c>
      <c r="O49" s="477" t="str">
        <f t="shared" ref="O49" si="1160">IFERROR(IF((S49+AM49)&gt;0,ROUNDDOWN((S49+AM49)/(V49+AP49),4)*1000," "),"")</f>
        <v/>
      </c>
      <c r="P49" s="478" t="str">
        <f>IFERROR(IF(M49="","",VLOOKUP(M49,'リスト　修正しない事'!$Q$3:$R$30,2,0)),0)</f>
        <v/>
      </c>
      <c r="Q49" s="479" t="str">
        <f t="shared" ref="Q49" si="1161">IF($F49="今回請求",Q48,IF($F49="済",Q48,""))</f>
        <v/>
      </c>
      <c r="R49" s="480" t="str">
        <f t="shared" ref="R49" si="1162">IF($F49="今回請求",R48,IF($F49="済",R48,""))</f>
        <v/>
      </c>
      <c r="S49" s="481" t="str">
        <f t="shared" ref="S49" si="1163">IFERROR(IF($F49="今回請求",S48,IF($F49="済",S48,"")),"")</f>
        <v/>
      </c>
      <c r="T49" s="482" t="str">
        <f>IFERROR(IF(M49="","",VLOOKUP(M49,'リスト　修正しない事'!$X$3:$Y$30,2,0)),0)</f>
        <v/>
      </c>
      <c r="U49" s="483">
        <f t="shared" si="230"/>
        <v>0</v>
      </c>
      <c r="V49" s="481">
        <f t="shared" ref="V49" si="1164">IFERROR(IF($F49="今回請求",V48,IF($F49="済",V48,0)),"")</f>
        <v>0</v>
      </c>
      <c r="W49" s="484">
        <f t="shared" si="232"/>
        <v>0</v>
      </c>
      <c r="X49" s="481">
        <f t="shared" ref="X49" si="1165">IFERROR(IF($F49="今回請求",X48,IF($F49="済",X48,0)),"")</f>
        <v>0</v>
      </c>
      <c r="Y49" s="485">
        <f t="shared" si="234"/>
        <v>0</v>
      </c>
      <c r="Z49" s="485">
        <f t="shared" si="235"/>
        <v>0</v>
      </c>
      <c r="AA49" s="486">
        <f t="shared" si="236"/>
        <v>0</v>
      </c>
      <c r="AB49" s="487">
        <f t="shared" si="237"/>
        <v>0</v>
      </c>
      <c r="AC49" s="488"/>
      <c r="AD49" s="481" t="str">
        <f t="shared" ref="AD49" si="1166">IFERROR(IF($F49="今回請求",AD48,IF($F49="済",AD48,"")),"")</f>
        <v/>
      </c>
      <c r="AE49" s="484" t="s">
        <v>391</v>
      </c>
      <c r="AF49" s="484">
        <f t="shared" si="239"/>
        <v>0</v>
      </c>
      <c r="AG49" s="481">
        <f t="shared" ref="AG49" si="1167">IFERROR(IF($F49="今回請求",AG48,IF($F49="済",AG48,0)),"")</f>
        <v>0</v>
      </c>
      <c r="AH49" s="481">
        <f t="shared" ref="AH49" si="1168">IFERROR(IF($F49="今回請求",AH48,IF($F49="済",AH48,0)),"")</f>
        <v>0</v>
      </c>
      <c r="AI49" s="489">
        <f t="shared" si="242"/>
        <v>0</v>
      </c>
      <c r="AJ49" s="486">
        <f t="shared" si="243"/>
        <v>0</v>
      </c>
      <c r="AK49" s="487">
        <f t="shared" si="244"/>
        <v>0</v>
      </c>
      <c r="AL49" s="488"/>
      <c r="AM49" s="481" t="str">
        <f t="shared" ref="AM49" si="1169">IFERROR(IF($F49="今回請求",AM48,IF($F49="済",AM48,"")),"")</f>
        <v/>
      </c>
      <c r="AN49" s="490">
        <f>IFERROR(IF(AP49="","",VLOOKUP(M49,'リスト　修正しない事'!$AA$3:$AB$30,2,0)),0)</f>
        <v>0</v>
      </c>
      <c r="AO49" s="490">
        <f t="shared" si="246"/>
        <v>0</v>
      </c>
      <c r="AP49" s="481">
        <f t="shared" ref="AP49" si="1170">IFERROR(IF($F49="今回請求",AP48,IF($F49="済",AP48,0)),"")</f>
        <v>0</v>
      </c>
      <c r="AQ49" s="490">
        <f t="shared" si="248"/>
        <v>0</v>
      </c>
      <c r="AR49" s="481">
        <f t="shared" ref="AR49" si="1171">IFERROR(IF($F49="今回請求",AR48,IF($F49="済",AR48,0)),"")</f>
        <v>0</v>
      </c>
      <c r="AS49" s="491">
        <f t="shared" si="250"/>
        <v>0</v>
      </c>
      <c r="AT49" s="485">
        <f t="shared" si="251"/>
        <v>0</v>
      </c>
      <c r="AU49" s="486">
        <f t="shared" si="252"/>
        <v>0</v>
      </c>
      <c r="AV49" s="487">
        <f t="shared" si="253"/>
        <v>0</v>
      </c>
      <c r="AW49" s="488"/>
      <c r="AX49" s="481" t="str">
        <f t="shared" ref="AX49" si="1172">IFERROR(IF($F49="今回請求",AX48,IF($F49="済",AX48,"")),"")</f>
        <v/>
      </c>
      <c r="AY49" s="492" t="s">
        <v>129</v>
      </c>
      <c r="AZ49" s="493">
        <f t="shared" si="255"/>
        <v>0</v>
      </c>
      <c r="BA49" s="481">
        <f t="shared" ref="BA49" si="1173">IFERROR(IF($F49="今回請求",BA48,IF($F49="済",BA48,0)),"")</f>
        <v>0</v>
      </c>
      <c r="BB49" s="481">
        <f t="shared" ref="BB49" si="1174">IFERROR(IF($F49="今回請求",BB48,IF($F49="済",BB48,0)),"")</f>
        <v>0</v>
      </c>
      <c r="BC49" s="485">
        <f t="shared" si="258"/>
        <v>0</v>
      </c>
      <c r="BD49" s="486">
        <f t="shared" si="259"/>
        <v>0</v>
      </c>
      <c r="BE49" s="487">
        <f t="shared" si="260"/>
        <v>0</v>
      </c>
      <c r="BF49" s="488"/>
      <c r="BG49" s="481" t="str">
        <f t="shared" ref="BG49" si="1175">IFERROR(IF($F49="今回請求",BG48,IF($F49="済",BG48,"")),"")</f>
        <v/>
      </c>
      <c r="BH49" s="492" t="s">
        <v>391</v>
      </c>
      <c r="BI49" s="493">
        <f t="shared" si="262"/>
        <v>0</v>
      </c>
      <c r="BJ49" s="481">
        <f t="shared" ref="BJ49" si="1176">IFERROR(IF($F49="今回請求",BJ48,IF($F49="済",BJ48,0)),"")</f>
        <v>0</v>
      </c>
      <c r="BK49" s="481">
        <f t="shared" ref="BK49" si="1177">IFERROR(IF($F49="今回請求",BK48,IF($F49="済",BK48,0)),"")</f>
        <v>0</v>
      </c>
      <c r="BL49" s="485">
        <f t="shared" si="265"/>
        <v>0</v>
      </c>
      <c r="BM49" s="486">
        <f t="shared" si="266"/>
        <v>0</v>
      </c>
      <c r="BN49" s="487">
        <f t="shared" si="267"/>
        <v>0</v>
      </c>
      <c r="BO49" s="488"/>
      <c r="BP49" s="481" t="str">
        <f t="shared" ref="BP49" si="1178">IFERROR(IF($F49="今回請求",BP48,IF($F49="済",BP48,"")),"")</f>
        <v/>
      </c>
      <c r="BQ49" s="492" t="s">
        <v>391</v>
      </c>
      <c r="BR49" s="493">
        <f t="shared" si="269"/>
        <v>0</v>
      </c>
      <c r="BS49" s="481">
        <f t="shared" ref="BS49" si="1179">IFERROR(IF($F49="今回請求",BS48,IF($F49="済",BS48,0)),"")</f>
        <v>0</v>
      </c>
      <c r="BT49" s="481">
        <f t="shared" ref="BT49" si="1180">IFERROR(IF($F49="今回請求",BT48,IF($F49="済",BT48,0)),"")</f>
        <v>0</v>
      </c>
      <c r="BU49" s="485">
        <f t="shared" si="272"/>
        <v>0</v>
      </c>
      <c r="BV49" s="486">
        <f t="shared" si="273"/>
        <v>0</v>
      </c>
      <c r="BW49" s="487">
        <f t="shared" si="274"/>
        <v>0</v>
      </c>
      <c r="BX49" s="488"/>
      <c r="BY49" s="481" t="str">
        <f t="shared" ref="BY49" si="1181">IFERROR(IF($F49="今回請求",BY48,IF($F49="済",BY48,"")),"")</f>
        <v/>
      </c>
      <c r="BZ49" s="492" t="s">
        <v>391</v>
      </c>
      <c r="CA49" s="493">
        <f t="shared" si="276"/>
        <v>0</v>
      </c>
      <c r="CB49" s="481">
        <f t="shared" ref="CB49" si="1182">IFERROR(IF($F49="今回請求",CB48,IF($F49="済",CB48,0)),"")</f>
        <v>0</v>
      </c>
      <c r="CC49" s="481">
        <f t="shared" ref="CC49" si="1183">IFERROR(IF($F49="今回請求",CC48,IF($F49="済",CC48,0)),"")</f>
        <v>0</v>
      </c>
      <c r="CD49" s="485">
        <f t="shared" si="279"/>
        <v>0</v>
      </c>
      <c r="CE49" s="486">
        <f t="shared" si="280"/>
        <v>0</v>
      </c>
      <c r="CF49" s="487">
        <f t="shared" si="281"/>
        <v>0</v>
      </c>
      <c r="CG49" s="488"/>
      <c r="CH49" s="494">
        <f t="shared" si="282"/>
        <v>0</v>
      </c>
      <c r="CI49" s="485">
        <f t="shared" si="283"/>
        <v>0</v>
      </c>
      <c r="CJ49" s="485">
        <f t="shared" si="284"/>
        <v>0</v>
      </c>
      <c r="CK49" s="485">
        <f t="shared" si="285"/>
        <v>0</v>
      </c>
      <c r="CL49" s="485">
        <f t="shared" si="286"/>
        <v>0</v>
      </c>
      <c r="CM49" s="495">
        <f t="shared" si="287"/>
        <v>0</v>
      </c>
      <c r="CN49" s="496"/>
      <c r="CO49" s="481" t="str">
        <f t="shared" ref="CO49" si="1184">IFERROR(IF($F49="今回請求",CO48,IF($F49="済",CO48,"")),"")</f>
        <v/>
      </c>
      <c r="CP49" s="497">
        <f>IFERROR(IF(CR49="","",VLOOKUP(M49,'リスト　修正しない事'!$AD$7:$AE$29,2,0)),0)</f>
        <v>0</v>
      </c>
      <c r="CQ49" s="498">
        <f t="shared" ref="CQ49" si="1185">IFERROR(IF(CR49&gt;0,1,0),"")</f>
        <v>0</v>
      </c>
      <c r="CR49" s="481">
        <f t="shared" ref="CR49" si="1186">IFERROR(IF($F49="今回請求",CR48,IF($F49="済",CR48,0)),"")</f>
        <v>0</v>
      </c>
      <c r="CS49" s="499">
        <f t="shared" si="291"/>
        <v>0</v>
      </c>
      <c r="CT49" s="481">
        <f t="shared" ref="CT49" si="1187">IFERROR(IF($F49="今回請求",CT48,IF($F49="済",CT48,0)),"")</f>
        <v>0</v>
      </c>
      <c r="CU49" s="491">
        <f t="shared" si="293"/>
        <v>0</v>
      </c>
      <c r="CV49" s="485">
        <f t="shared" si="294"/>
        <v>0</v>
      </c>
      <c r="CW49" s="486">
        <f t="shared" si="295"/>
        <v>0</v>
      </c>
      <c r="CX49" s="487">
        <f t="shared" si="296"/>
        <v>0</v>
      </c>
      <c r="CY49" s="488"/>
      <c r="CZ49" s="481" t="str">
        <f t="shared" ref="CZ49" si="1188">IFERROR(IF($F49="今回請求",CZ48,IF($F49="済",CZ48,"")),"")</f>
        <v/>
      </c>
      <c r="DA49" s="500" t="s">
        <v>391</v>
      </c>
      <c r="DB49" s="500">
        <f t="shared" si="298"/>
        <v>0</v>
      </c>
      <c r="DC49" s="481">
        <f t="shared" ref="DC49" si="1189">IFERROR(IF($F49="今回請求",DC48,IF($F49="済",DC48,0)),"")</f>
        <v>0</v>
      </c>
      <c r="DD49" s="481">
        <f t="shared" ref="DD49" si="1190">IFERROR(IF($F49="今回請求",DD48,IF($F49="済",DD48,0)),"")</f>
        <v>0</v>
      </c>
      <c r="DE49" s="501">
        <f t="shared" si="301"/>
        <v>0</v>
      </c>
      <c r="DF49" s="486">
        <f t="shared" si="302"/>
        <v>0</v>
      </c>
      <c r="DG49" s="487">
        <f t="shared" si="303"/>
        <v>0</v>
      </c>
      <c r="DH49" s="488"/>
      <c r="DI49" s="481" t="str">
        <f t="shared" ref="DI49" si="1191">IFERROR(IF($F49="今回請求",DI48,IF($F49="済",DI48,"")),"")</f>
        <v/>
      </c>
      <c r="DJ49" s="492" t="s">
        <v>391</v>
      </c>
      <c r="DK49" s="492">
        <f t="shared" si="305"/>
        <v>0</v>
      </c>
      <c r="DL49" s="481">
        <f t="shared" ref="DL49" si="1192">IFERROR(IF($F49="今回請求",DL48,IF($F49="済",DL48,0)),"")</f>
        <v>0</v>
      </c>
      <c r="DM49" s="481">
        <f t="shared" ref="DM49" si="1193">IFERROR(IF($F49="今回請求",DM48,IF($F49="済",DM48,0)),"")</f>
        <v>0</v>
      </c>
      <c r="DN49" s="485">
        <f t="shared" si="308"/>
        <v>0</v>
      </c>
      <c r="DO49" s="486">
        <f t="shared" si="309"/>
        <v>0</v>
      </c>
      <c r="DP49" s="487">
        <f t="shared" si="310"/>
        <v>0</v>
      </c>
      <c r="DQ49" s="488"/>
      <c r="DR49" s="481" t="str">
        <f t="shared" ref="DR49" si="1194">IFERROR(IF($F49="今回請求",DR48,IF($F49="済",DR48,"")),"")</f>
        <v/>
      </c>
      <c r="DS49" s="502" t="s">
        <v>391</v>
      </c>
      <c r="DT49" s="502">
        <f t="shared" si="312"/>
        <v>0</v>
      </c>
      <c r="DU49" s="481">
        <f t="shared" ref="DU49" si="1195">IFERROR(IF($F49="今回請求",DU48,IF($F49="済",DU48,0)),"")</f>
        <v>0</v>
      </c>
      <c r="DV49" s="481">
        <f t="shared" ref="DV49" si="1196">IFERROR(IF($F49="今回請求",DV48,IF($F49="済",DV48,0)),"")</f>
        <v>0</v>
      </c>
      <c r="DW49" s="485">
        <f t="shared" si="315"/>
        <v>0</v>
      </c>
      <c r="DX49" s="486">
        <f t="shared" si="316"/>
        <v>0</v>
      </c>
      <c r="DY49" s="487">
        <f t="shared" si="317"/>
        <v>0</v>
      </c>
      <c r="DZ49" s="488"/>
      <c r="EA49" s="481" t="str">
        <f t="shared" ref="EA49" si="1197">IFERROR(IF($F49="今回請求",EA48,IF($F49="済",EA48,"")),"")</f>
        <v/>
      </c>
      <c r="EB49" s="492" t="s">
        <v>391</v>
      </c>
      <c r="EC49" s="492">
        <f t="shared" si="319"/>
        <v>0</v>
      </c>
      <c r="ED49" s="481">
        <f t="shared" ref="ED49" si="1198">IFERROR(IF($F49="今回請求",ED48,IF($F49="済",ED48,0)),"")</f>
        <v>0</v>
      </c>
      <c r="EE49" s="481">
        <f t="shared" ref="EE49" si="1199">IFERROR(IF($F49="今回請求",EE48,IF($F49="済",EE48,0)),"")</f>
        <v>0</v>
      </c>
      <c r="EF49" s="485">
        <f t="shared" si="322"/>
        <v>0</v>
      </c>
      <c r="EG49" s="486">
        <f t="shared" si="323"/>
        <v>0</v>
      </c>
      <c r="EH49" s="487">
        <f t="shared" si="324"/>
        <v>0</v>
      </c>
      <c r="EI49" s="488"/>
      <c r="EJ49" s="494">
        <f t="shared" si="325"/>
        <v>0</v>
      </c>
      <c r="EK49" s="503">
        <f t="shared" si="326"/>
        <v>0</v>
      </c>
      <c r="EL49" s="503">
        <f t="shared" si="327"/>
        <v>0</v>
      </c>
      <c r="EM49" s="485">
        <f t="shared" si="328"/>
        <v>0</v>
      </c>
      <c r="EN49" s="503">
        <f t="shared" si="329"/>
        <v>0</v>
      </c>
      <c r="EO49" s="504">
        <f t="shared" si="330"/>
        <v>0</v>
      </c>
      <c r="EP49" s="496"/>
      <c r="EQ49" s="505">
        <f t="shared" si="331"/>
        <v>0</v>
      </c>
      <c r="ER49" s="504">
        <f t="shared" si="332"/>
        <v>0</v>
      </c>
      <c r="ES49" s="504">
        <f t="shared" si="333"/>
        <v>0</v>
      </c>
      <c r="ET49" s="503">
        <f t="shared" si="334"/>
        <v>0</v>
      </c>
      <c r="EU49" s="485">
        <f t="shared" si="335"/>
        <v>0</v>
      </c>
      <c r="EV49" s="495">
        <f t="shared" si="336"/>
        <v>0</v>
      </c>
      <c r="EW49" s="494">
        <f t="shared" si="337"/>
        <v>0</v>
      </c>
      <c r="EX49" s="485">
        <f t="shared" si="338"/>
        <v>0</v>
      </c>
      <c r="EY49" s="503">
        <f t="shared" si="339"/>
        <v>0</v>
      </c>
      <c r="EZ49" s="503">
        <f t="shared" si="340"/>
        <v>0</v>
      </c>
      <c r="FA49" s="485">
        <f t="shared" si="341"/>
        <v>0</v>
      </c>
      <c r="FB49" s="486">
        <f t="shared" si="342"/>
        <v>0</v>
      </c>
      <c r="FC49" s="488">
        <f t="shared" si="343"/>
        <v>0</v>
      </c>
      <c r="FD49" s="505">
        <f t="shared" si="344"/>
        <v>0</v>
      </c>
      <c r="FE49" s="503">
        <f t="shared" si="345"/>
        <v>0</v>
      </c>
      <c r="FF49" s="503">
        <f t="shared" si="346"/>
        <v>0</v>
      </c>
      <c r="FG49" s="506">
        <f t="shared" si="347"/>
        <v>0</v>
      </c>
      <c r="FH49" s="507">
        <f t="shared" si="193"/>
        <v>0</v>
      </c>
      <c r="FI49" s="508">
        <f t="shared" si="194"/>
        <v>0</v>
      </c>
      <c r="FJ49" s="572"/>
      <c r="FK49" s="509">
        <f t="shared" si="195"/>
        <v>0</v>
      </c>
      <c r="FL49" s="508">
        <f t="shared" si="196"/>
        <v>0</v>
      </c>
      <c r="FM49" s="572"/>
      <c r="FN49" s="511">
        <f t="shared" si="197"/>
        <v>0</v>
      </c>
      <c r="FO49" s="508">
        <f t="shared" si="198"/>
        <v>0</v>
      </c>
      <c r="FP49" s="572"/>
      <c r="FQ49" s="509">
        <f t="shared" si="199"/>
        <v>0</v>
      </c>
      <c r="FR49" s="508">
        <f t="shared" si="200"/>
        <v>0</v>
      </c>
      <c r="FS49" s="572"/>
      <c r="FT49" s="509">
        <f t="shared" si="201"/>
        <v>0</v>
      </c>
      <c r="FU49" s="508">
        <f t="shared" si="202"/>
        <v>0</v>
      </c>
      <c r="FV49" s="572"/>
      <c r="FW49" s="507">
        <f t="shared" si="203"/>
        <v>0</v>
      </c>
      <c r="FX49" s="508">
        <f t="shared" si="204"/>
        <v>0</v>
      </c>
      <c r="FY49" s="572"/>
      <c r="FZ49" s="512">
        <f t="shared" si="205"/>
        <v>0</v>
      </c>
      <c r="GA49" s="501">
        <f t="shared" si="206"/>
        <v>0</v>
      </c>
      <c r="GB49" s="572"/>
      <c r="GC49" s="507">
        <f t="shared" si="207"/>
        <v>0</v>
      </c>
      <c r="GD49" s="508">
        <f t="shared" si="208"/>
        <v>0</v>
      </c>
      <c r="GE49" s="572"/>
      <c r="GF49" s="512">
        <f t="shared" si="209"/>
        <v>0</v>
      </c>
      <c r="GG49" s="508">
        <f t="shared" si="210"/>
        <v>0</v>
      </c>
      <c r="GH49" s="572"/>
      <c r="GI49" s="507">
        <f t="shared" si="211"/>
        <v>0</v>
      </c>
      <c r="GJ49" s="508">
        <f t="shared" si="212"/>
        <v>0</v>
      </c>
      <c r="GK49" s="572"/>
      <c r="GL49" s="512">
        <f t="shared" si="213"/>
        <v>0</v>
      </c>
      <c r="GM49" s="508">
        <f t="shared" si="214"/>
        <v>0</v>
      </c>
      <c r="GN49" s="572"/>
      <c r="GO49" s="509">
        <f t="shared" si="215"/>
        <v>0</v>
      </c>
      <c r="GP49" s="508">
        <f t="shared" si="216"/>
        <v>0</v>
      </c>
      <c r="GQ49" s="572"/>
      <c r="GR49" s="507">
        <f t="shared" si="348"/>
        <v>0</v>
      </c>
      <c r="GS49" s="508">
        <f t="shared" si="349"/>
        <v>0</v>
      </c>
      <c r="GT49" s="513">
        <f t="shared" si="217"/>
        <v>0</v>
      </c>
      <c r="GU49" s="510">
        <f t="shared" si="350"/>
        <v>0</v>
      </c>
      <c r="GV49" s="514" t="str">
        <f t="shared" ref="GV49" si="1200">IF($F49="今回請求",GV48,IF($F49="済",GV48,""))</f>
        <v/>
      </c>
      <c r="GW49" s="481">
        <f t="shared" ref="GW49" si="1201">IFERROR(IF($F49="今回請求",GW48,IF($F49="済",GW48,0)),"")</f>
        <v>0</v>
      </c>
      <c r="GX49" s="613"/>
      <c r="GY49" s="609">
        <f t="shared" si="218"/>
        <v>0</v>
      </c>
      <c r="GZ49" s="609"/>
      <c r="HA49" s="609"/>
      <c r="HB49" s="599"/>
      <c r="HC49" s="614" t="str">
        <f t="shared" si="78"/>
        <v/>
      </c>
      <c r="HD49" s="615" t="str">
        <f t="shared" si="79"/>
        <v/>
      </c>
      <c r="HE49" s="616" t="str">
        <f t="shared" si="787"/>
        <v>OK</v>
      </c>
    </row>
    <row r="50" spans="1:213" ht="25.5" customHeight="1">
      <c r="A50" s="28" t="str">
        <f t="shared" si="187"/>
        <v>令和６年度</v>
      </c>
      <c r="B50" s="29" t="str">
        <f t="shared" si="188"/>
        <v>2次</v>
      </c>
      <c r="C50" s="567" t="str">
        <f t="shared" si="189"/>
        <v>群馬県</v>
      </c>
      <c r="D50" s="25">
        <f t="shared" si="190"/>
        <v>18</v>
      </c>
      <c r="E50" s="24" t="s">
        <v>137</v>
      </c>
      <c r="F50" s="460">
        <f t="shared" si="732"/>
        <v>0</v>
      </c>
      <c r="G50" s="225"/>
      <c r="H50" s="224"/>
      <c r="I50" s="422"/>
      <c r="J50" s="384"/>
      <c r="K50" s="422"/>
      <c r="L50" s="423"/>
      <c r="M50" s="561"/>
      <c r="N50" s="385"/>
      <c r="O50" s="569" t="str">
        <f t="shared" ref="O50" si="1202">IF((S50+AM50)&gt;0,ROUNDDOWN((S50+AM50)/(V50+AP50),4)*1000," ")</f>
        <v xml:space="preserve"> </v>
      </c>
      <c r="P50" s="461" t="str">
        <f>IFERROR(IF(M50="","",VLOOKUP(M50,'リスト　修正しない事'!$Q$3:$R$30,2,0)),0)</f>
        <v/>
      </c>
      <c r="Q50" s="66"/>
      <c r="R50" s="450"/>
      <c r="S50" s="286"/>
      <c r="T50" s="462" t="str">
        <f>IFERROR(IF(M50="","",VLOOKUP(M50,'リスト　修正しない事'!$X$3:$Y$30,2,0)),0)</f>
        <v/>
      </c>
      <c r="U50" s="59">
        <f t="shared" si="230"/>
        <v>0</v>
      </c>
      <c r="V50" s="56"/>
      <c r="W50" s="50">
        <f t="shared" si="232"/>
        <v>0</v>
      </c>
      <c r="X50" s="49"/>
      <c r="Y50" s="50">
        <f t="shared" si="234"/>
        <v>0</v>
      </c>
      <c r="Z50" s="50">
        <f t="shared" si="235"/>
        <v>0</v>
      </c>
      <c r="AA50" s="54">
        <f t="shared" si="236"/>
        <v>0</v>
      </c>
      <c r="AB50" s="351">
        <f t="shared" si="237"/>
        <v>0</v>
      </c>
      <c r="AC50" s="55"/>
      <c r="AD50" s="286"/>
      <c r="AE50" s="289" t="s">
        <v>391</v>
      </c>
      <c r="AF50" s="59">
        <f t="shared" si="239"/>
        <v>0</v>
      </c>
      <c r="AG50" s="56"/>
      <c r="AH50" s="52"/>
      <c r="AI50" s="54">
        <f t="shared" si="242"/>
        <v>0</v>
      </c>
      <c r="AJ50" s="54">
        <f t="shared" si="243"/>
        <v>0</v>
      </c>
      <c r="AK50" s="351">
        <f t="shared" si="244"/>
        <v>0</v>
      </c>
      <c r="AL50" s="55"/>
      <c r="AM50" s="288"/>
      <c r="AN50" s="51" t="str">
        <f>IFERROR(IF(AP50="","",VLOOKUP(M50,'リスト　修正しない事'!$AA$3:$AB$30,2,0)),0)</f>
        <v/>
      </c>
      <c r="AO50" s="59">
        <f t="shared" si="246"/>
        <v>0</v>
      </c>
      <c r="AP50" s="56"/>
      <c r="AQ50" s="58">
        <f t="shared" si="248"/>
        <v>0</v>
      </c>
      <c r="AR50" s="52"/>
      <c r="AS50" s="59">
        <f t="shared" si="250"/>
        <v>0</v>
      </c>
      <c r="AT50" s="50">
        <f t="shared" si="251"/>
        <v>0</v>
      </c>
      <c r="AU50" s="54">
        <f t="shared" si="252"/>
        <v>0</v>
      </c>
      <c r="AV50" s="351">
        <f t="shared" si="253"/>
        <v>0</v>
      </c>
      <c r="AW50" s="55"/>
      <c r="AX50" s="286"/>
      <c r="AY50" s="289" t="s">
        <v>129</v>
      </c>
      <c r="AZ50" s="59">
        <f t="shared" si="255"/>
        <v>0</v>
      </c>
      <c r="BA50" s="56"/>
      <c r="BB50" s="52"/>
      <c r="BC50" s="50">
        <f t="shared" si="258"/>
        <v>0</v>
      </c>
      <c r="BD50" s="54">
        <f t="shared" si="259"/>
        <v>0</v>
      </c>
      <c r="BE50" s="351">
        <f t="shared" si="260"/>
        <v>0</v>
      </c>
      <c r="BF50" s="55"/>
      <c r="BG50" s="288"/>
      <c r="BH50" s="289" t="s">
        <v>391</v>
      </c>
      <c r="BI50" s="59">
        <f t="shared" si="262"/>
        <v>0</v>
      </c>
      <c r="BJ50" s="56"/>
      <c r="BK50" s="52"/>
      <c r="BL50" s="50">
        <f t="shared" si="265"/>
        <v>0</v>
      </c>
      <c r="BM50" s="54">
        <f t="shared" si="266"/>
        <v>0</v>
      </c>
      <c r="BN50" s="351">
        <f t="shared" si="267"/>
        <v>0</v>
      </c>
      <c r="BO50" s="55"/>
      <c r="BP50" s="286"/>
      <c r="BQ50" s="289" t="s">
        <v>391</v>
      </c>
      <c r="BR50" s="59">
        <f t="shared" si="269"/>
        <v>0</v>
      </c>
      <c r="BS50" s="56"/>
      <c r="BT50" s="52"/>
      <c r="BU50" s="50">
        <f t="shared" si="272"/>
        <v>0</v>
      </c>
      <c r="BV50" s="54">
        <f t="shared" si="273"/>
        <v>0</v>
      </c>
      <c r="BW50" s="351">
        <f t="shared" si="274"/>
        <v>0</v>
      </c>
      <c r="BX50" s="55"/>
      <c r="BY50" s="288"/>
      <c r="BZ50" s="289" t="s">
        <v>391</v>
      </c>
      <c r="CA50" s="59">
        <f t="shared" si="276"/>
        <v>0</v>
      </c>
      <c r="CB50" s="56"/>
      <c r="CC50" s="52"/>
      <c r="CD50" s="50">
        <f t="shared" si="279"/>
        <v>0</v>
      </c>
      <c r="CE50" s="54">
        <f t="shared" si="280"/>
        <v>0</v>
      </c>
      <c r="CF50" s="351">
        <f t="shared" si="281"/>
        <v>0</v>
      </c>
      <c r="CG50" s="55"/>
      <c r="CH50" s="48">
        <f t="shared" si="282"/>
        <v>0</v>
      </c>
      <c r="CI50" s="50">
        <f t="shared" si="283"/>
        <v>0</v>
      </c>
      <c r="CJ50" s="50">
        <f t="shared" si="284"/>
        <v>0</v>
      </c>
      <c r="CK50" s="50">
        <f t="shared" si="285"/>
        <v>0</v>
      </c>
      <c r="CL50" s="50">
        <f t="shared" si="286"/>
        <v>0</v>
      </c>
      <c r="CM50" s="304">
        <f t="shared" si="287"/>
        <v>0</v>
      </c>
      <c r="CN50" s="61"/>
      <c r="CO50" s="288"/>
      <c r="CP50" s="51" t="str">
        <f>IFERROR(IF(CR50="","",VLOOKUP(M50,'リスト　修正しない事'!$AD$7:$AE$29,2,0)),0)</f>
        <v/>
      </c>
      <c r="CQ50" s="424">
        <f t="shared" ref="CQ50" si="1203">IF(CR50&gt;0,1,0)</f>
        <v>0</v>
      </c>
      <c r="CR50" s="56"/>
      <c r="CS50" s="50">
        <f t="shared" si="291"/>
        <v>0</v>
      </c>
      <c r="CT50" s="52"/>
      <c r="CU50" s="59">
        <f t="shared" si="293"/>
        <v>0</v>
      </c>
      <c r="CV50" s="50">
        <f t="shared" si="294"/>
        <v>0</v>
      </c>
      <c r="CW50" s="54">
        <f t="shared" si="295"/>
        <v>0</v>
      </c>
      <c r="CX50" s="351">
        <f t="shared" si="296"/>
        <v>0</v>
      </c>
      <c r="CY50" s="55"/>
      <c r="CZ50" s="288"/>
      <c r="DA50" s="289" t="s">
        <v>391</v>
      </c>
      <c r="DB50" s="424">
        <f t="shared" si="298"/>
        <v>0</v>
      </c>
      <c r="DC50" s="56"/>
      <c r="DD50" s="52"/>
      <c r="DE50" s="50">
        <f t="shared" si="301"/>
        <v>0</v>
      </c>
      <c r="DF50" s="54">
        <f t="shared" si="302"/>
        <v>0</v>
      </c>
      <c r="DG50" s="351">
        <f t="shared" si="303"/>
        <v>0</v>
      </c>
      <c r="DH50" s="55"/>
      <c r="DI50" s="288"/>
      <c r="DJ50" s="289" t="s">
        <v>391</v>
      </c>
      <c r="DK50" s="424">
        <f t="shared" si="305"/>
        <v>0</v>
      </c>
      <c r="DL50" s="56"/>
      <c r="DM50" s="52"/>
      <c r="DN50" s="50">
        <f t="shared" si="308"/>
        <v>0</v>
      </c>
      <c r="DO50" s="54">
        <f t="shared" si="309"/>
        <v>0</v>
      </c>
      <c r="DP50" s="351">
        <f t="shared" si="310"/>
        <v>0</v>
      </c>
      <c r="DQ50" s="55"/>
      <c r="DR50" s="288"/>
      <c r="DS50" s="289" t="s">
        <v>391</v>
      </c>
      <c r="DT50" s="424">
        <f t="shared" si="312"/>
        <v>0</v>
      </c>
      <c r="DU50" s="56"/>
      <c r="DV50" s="52"/>
      <c r="DW50" s="50">
        <f t="shared" si="315"/>
        <v>0</v>
      </c>
      <c r="DX50" s="54">
        <f t="shared" si="316"/>
        <v>0</v>
      </c>
      <c r="DY50" s="351">
        <f t="shared" si="317"/>
        <v>0</v>
      </c>
      <c r="DZ50" s="55"/>
      <c r="EA50" s="288"/>
      <c r="EB50" s="289" t="s">
        <v>391</v>
      </c>
      <c r="EC50" s="424">
        <f t="shared" si="319"/>
        <v>0</v>
      </c>
      <c r="ED50" s="56"/>
      <c r="EE50" s="52"/>
      <c r="EF50" s="50">
        <f t="shared" si="322"/>
        <v>0</v>
      </c>
      <c r="EG50" s="54">
        <f t="shared" si="323"/>
        <v>0</v>
      </c>
      <c r="EH50" s="351">
        <f t="shared" si="324"/>
        <v>0</v>
      </c>
      <c r="EI50" s="55"/>
      <c r="EJ50" s="48">
        <f t="shared" si="325"/>
        <v>0</v>
      </c>
      <c r="EK50" s="51">
        <f t="shared" si="326"/>
        <v>0</v>
      </c>
      <c r="EL50" s="51">
        <f t="shared" si="327"/>
        <v>0</v>
      </c>
      <c r="EM50" s="50">
        <f t="shared" si="328"/>
        <v>0</v>
      </c>
      <c r="EN50" s="51">
        <f t="shared" si="329"/>
        <v>0</v>
      </c>
      <c r="EO50" s="62">
        <f t="shared" si="330"/>
        <v>0</v>
      </c>
      <c r="EP50" s="61"/>
      <c r="EQ50" s="64">
        <f t="shared" si="331"/>
        <v>0</v>
      </c>
      <c r="ER50" s="62">
        <f t="shared" si="332"/>
        <v>0</v>
      </c>
      <c r="ES50" s="62">
        <f t="shared" si="333"/>
        <v>0</v>
      </c>
      <c r="ET50" s="51">
        <f t="shared" si="334"/>
        <v>0</v>
      </c>
      <c r="EU50" s="50">
        <f t="shared" si="335"/>
        <v>0</v>
      </c>
      <c r="EV50" s="304">
        <f t="shared" si="336"/>
        <v>0</v>
      </c>
      <c r="EW50" s="48">
        <f t="shared" si="337"/>
        <v>0</v>
      </c>
      <c r="EX50" s="50">
        <f t="shared" si="338"/>
        <v>0</v>
      </c>
      <c r="EY50" s="51">
        <f t="shared" si="339"/>
        <v>0</v>
      </c>
      <c r="EZ50" s="51">
        <f t="shared" si="340"/>
        <v>0</v>
      </c>
      <c r="FA50" s="50">
        <f t="shared" si="341"/>
        <v>0</v>
      </c>
      <c r="FB50" s="54">
        <f t="shared" si="342"/>
        <v>0</v>
      </c>
      <c r="FC50" s="55">
        <f t="shared" si="343"/>
        <v>0</v>
      </c>
      <c r="FD50" s="64">
        <f t="shared" si="344"/>
        <v>0</v>
      </c>
      <c r="FE50" s="51">
        <f t="shared" si="345"/>
        <v>0</v>
      </c>
      <c r="FF50" s="51">
        <f t="shared" si="346"/>
        <v>0</v>
      </c>
      <c r="FG50" s="63">
        <f t="shared" si="347"/>
        <v>0</v>
      </c>
      <c r="FH50" s="53">
        <f t="shared" si="193"/>
        <v>0</v>
      </c>
      <c r="FI50" s="60">
        <f t="shared" si="194"/>
        <v>0</v>
      </c>
      <c r="FJ50" s="571"/>
      <c r="FK50" s="369">
        <f t="shared" si="195"/>
        <v>0</v>
      </c>
      <c r="FL50" s="60">
        <f t="shared" si="196"/>
        <v>0</v>
      </c>
      <c r="FM50" s="571"/>
      <c r="FN50" s="355">
        <f t="shared" si="197"/>
        <v>0</v>
      </c>
      <c r="FO50" s="60">
        <f t="shared" si="198"/>
        <v>0</v>
      </c>
      <c r="FP50" s="571"/>
      <c r="FQ50" s="369">
        <f t="shared" si="199"/>
        <v>0</v>
      </c>
      <c r="FR50" s="60">
        <f t="shared" si="200"/>
        <v>0</v>
      </c>
      <c r="FS50" s="571"/>
      <c r="FT50" s="369">
        <f t="shared" si="201"/>
        <v>0</v>
      </c>
      <c r="FU50" s="60">
        <f t="shared" si="202"/>
        <v>0</v>
      </c>
      <c r="FV50" s="571"/>
      <c r="FW50" s="53">
        <f t="shared" si="203"/>
        <v>0</v>
      </c>
      <c r="FX50" s="60">
        <f t="shared" si="204"/>
        <v>0</v>
      </c>
      <c r="FY50" s="571"/>
      <c r="FZ50" s="377">
        <f t="shared" si="205"/>
        <v>0</v>
      </c>
      <c r="GA50" s="425">
        <f t="shared" si="206"/>
        <v>0</v>
      </c>
      <c r="GB50" s="571"/>
      <c r="GC50" s="53">
        <f t="shared" si="207"/>
        <v>0</v>
      </c>
      <c r="GD50" s="60">
        <f t="shared" si="208"/>
        <v>0</v>
      </c>
      <c r="GE50" s="571"/>
      <c r="GF50" s="377">
        <f t="shared" si="209"/>
        <v>0</v>
      </c>
      <c r="GG50" s="60">
        <f t="shared" si="210"/>
        <v>0</v>
      </c>
      <c r="GH50" s="571"/>
      <c r="GI50" s="53">
        <f t="shared" si="211"/>
        <v>0</v>
      </c>
      <c r="GJ50" s="60">
        <f t="shared" si="212"/>
        <v>0</v>
      </c>
      <c r="GK50" s="571"/>
      <c r="GL50" s="377">
        <f t="shared" si="213"/>
        <v>0</v>
      </c>
      <c r="GM50" s="60">
        <f t="shared" si="214"/>
        <v>0</v>
      </c>
      <c r="GN50" s="571"/>
      <c r="GO50" s="369">
        <f t="shared" si="215"/>
        <v>0</v>
      </c>
      <c r="GP50" s="60">
        <f t="shared" si="216"/>
        <v>0</v>
      </c>
      <c r="GQ50" s="571"/>
      <c r="GR50" s="53">
        <f t="shared" si="348"/>
        <v>0</v>
      </c>
      <c r="GS50" s="60">
        <f t="shared" si="349"/>
        <v>0</v>
      </c>
      <c r="GT50" s="57">
        <f t="shared" si="217"/>
        <v>0</v>
      </c>
      <c r="GU50" s="65">
        <f t="shared" si="350"/>
        <v>0</v>
      </c>
      <c r="GV50" s="428"/>
      <c r="GW50" s="430"/>
      <c r="GX50" s="608"/>
      <c r="GY50" s="609">
        <f t="shared" si="218"/>
        <v>0</v>
      </c>
      <c r="GZ50" s="609"/>
      <c r="HA50" s="609"/>
      <c r="HB50" s="599"/>
      <c r="HC50" s="617" t="str">
        <f t="shared" si="78"/>
        <v/>
      </c>
      <c r="HD50" s="618" t="str">
        <f t="shared" si="79"/>
        <v xml:space="preserve"> </v>
      </c>
      <c r="HE50" s="619" t="str">
        <f t="shared" si="787"/>
        <v>OK</v>
      </c>
    </row>
    <row r="51" spans="1:213" ht="25.5" customHeight="1">
      <c r="A51" s="564" t="str">
        <f t="shared" si="187"/>
        <v>令和６年度</v>
      </c>
      <c r="B51" s="565" t="str">
        <f t="shared" si="188"/>
        <v>2次</v>
      </c>
      <c r="C51" s="566" t="str">
        <f t="shared" si="189"/>
        <v>群馬県</v>
      </c>
      <c r="D51" s="440">
        <f t="shared" si="190"/>
        <v>18</v>
      </c>
      <c r="E51" s="441" t="s">
        <v>138</v>
      </c>
      <c r="F51" s="448"/>
      <c r="G51" s="470">
        <f t="shared" ref="G51" si="1204">+G50</f>
        <v>0</v>
      </c>
      <c r="H51" s="471" t="str">
        <f t="shared" ref="H51" si="1205">IF($F51="今回請求",H50,IF($F51="済",H50,""))</f>
        <v/>
      </c>
      <c r="I51" s="472" t="str">
        <f t="shared" ref="I51" si="1206">IF($F51="今回請求",I50,IF($F51="済",I50,""))</f>
        <v/>
      </c>
      <c r="J51" s="473" t="str">
        <f t="shared" ref="J51" si="1207">IF($F51="今回請求",J50,IF($F51="済",J50,""))</f>
        <v/>
      </c>
      <c r="K51" s="474" t="str">
        <f t="shared" ref="K51" si="1208">IF($F51="今回請求",K50,IF($F51="済",K50,""))</f>
        <v/>
      </c>
      <c r="L51" s="475" t="str">
        <f t="shared" ref="L51" si="1209">IF($F51="今回請求",L50,IF($F51="済",L50,""))</f>
        <v/>
      </c>
      <c r="M51" s="476" t="str">
        <f t="shared" ref="M51" si="1210">IF($F51="今回請求",M50,IF($F51="済",M50,""))</f>
        <v/>
      </c>
      <c r="N51" s="475" t="str">
        <f t="shared" ref="N51" si="1211">IF($F51="今回請求",N50,IF($F51="済",N50,""))</f>
        <v/>
      </c>
      <c r="O51" s="477" t="str">
        <f t="shared" ref="O51" si="1212">IFERROR(IF((S51+AM51)&gt;0,ROUNDDOWN((S51+AM51)/(V51+AP51),4)*1000," "),"")</f>
        <v/>
      </c>
      <c r="P51" s="478" t="str">
        <f>IFERROR(IF(M51="","",VLOOKUP(M51,'リスト　修正しない事'!$Q$3:$R$30,2,0)),0)</f>
        <v/>
      </c>
      <c r="Q51" s="479" t="str">
        <f t="shared" ref="Q51" si="1213">IF($F51="今回請求",Q50,IF($F51="済",Q50,""))</f>
        <v/>
      </c>
      <c r="R51" s="480" t="str">
        <f t="shared" ref="R51" si="1214">IF($F51="今回請求",R50,IF($F51="済",R50,""))</f>
        <v/>
      </c>
      <c r="S51" s="481" t="str">
        <f t="shared" ref="S51" si="1215">IFERROR(IF($F51="今回請求",S50,IF($F51="済",S50,"")),"")</f>
        <v/>
      </c>
      <c r="T51" s="482" t="str">
        <f>IFERROR(IF(M51="","",VLOOKUP(M51,'リスト　修正しない事'!$X$3:$Y$30,2,0)),0)</f>
        <v/>
      </c>
      <c r="U51" s="483">
        <f t="shared" si="230"/>
        <v>0</v>
      </c>
      <c r="V51" s="481">
        <f t="shared" ref="V51" si="1216">IFERROR(IF($F51="今回請求",V50,IF($F51="済",V50,0)),"")</f>
        <v>0</v>
      </c>
      <c r="W51" s="484">
        <f t="shared" si="232"/>
        <v>0</v>
      </c>
      <c r="X51" s="481">
        <f t="shared" ref="X51" si="1217">IFERROR(IF($F51="今回請求",X50,IF($F51="済",X50,0)),"")</f>
        <v>0</v>
      </c>
      <c r="Y51" s="485">
        <f t="shared" si="234"/>
        <v>0</v>
      </c>
      <c r="Z51" s="485">
        <f t="shared" si="235"/>
        <v>0</v>
      </c>
      <c r="AA51" s="486">
        <f t="shared" si="236"/>
        <v>0</v>
      </c>
      <c r="AB51" s="487">
        <f t="shared" si="237"/>
        <v>0</v>
      </c>
      <c r="AC51" s="488"/>
      <c r="AD51" s="481" t="str">
        <f t="shared" ref="AD51" si="1218">IFERROR(IF($F51="今回請求",AD50,IF($F51="済",AD50,"")),"")</f>
        <v/>
      </c>
      <c r="AE51" s="484" t="s">
        <v>391</v>
      </c>
      <c r="AF51" s="484">
        <f t="shared" si="239"/>
        <v>0</v>
      </c>
      <c r="AG51" s="481">
        <f t="shared" ref="AG51" si="1219">IFERROR(IF($F51="今回請求",AG50,IF($F51="済",AG50,0)),"")</f>
        <v>0</v>
      </c>
      <c r="AH51" s="481">
        <f t="shared" ref="AH51" si="1220">IFERROR(IF($F51="今回請求",AH50,IF($F51="済",AH50,0)),"")</f>
        <v>0</v>
      </c>
      <c r="AI51" s="489">
        <f t="shared" si="242"/>
        <v>0</v>
      </c>
      <c r="AJ51" s="486">
        <f t="shared" si="243"/>
        <v>0</v>
      </c>
      <c r="AK51" s="487">
        <f t="shared" si="244"/>
        <v>0</v>
      </c>
      <c r="AL51" s="488"/>
      <c r="AM51" s="481" t="str">
        <f t="shared" ref="AM51" si="1221">IFERROR(IF($F51="今回請求",AM50,IF($F51="済",AM50,"")),"")</f>
        <v/>
      </c>
      <c r="AN51" s="490">
        <f>IFERROR(IF(AP51="","",VLOOKUP(M51,'リスト　修正しない事'!$AA$3:$AB$30,2,0)),0)</f>
        <v>0</v>
      </c>
      <c r="AO51" s="490">
        <f t="shared" si="246"/>
        <v>0</v>
      </c>
      <c r="AP51" s="481">
        <f t="shared" ref="AP51" si="1222">IFERROR(IF($F51="今回請求",AP50,IF($F51="済",AP50,0)),"")</f>
        <v>0</v>
      </c>
      <c r="AQ51" s="490">
        <f t="shared" si="248"/>
        <v>0</v>
      </c>
      <c r="AR51" s="481">
        <f t="shared" ref="AR51" si="1223">IFERROR(IF($F51="今回請求",AR50,IF($F51="済",AR50,0)),"")</f>
        <v>0</v>
      </c>
      <c r="AS51" s="491">
        <f t="shared" si="250"/>
        <v>0</v>
      </c>
      <c r="AT51" s="485">
        <f t="shared" si="251"/>
        <v>0</v>
      </c>
      <c r="AU51" s="486">
        <f t="shared" si="252"/>
        <v>0</v>
      </c>
      <c r="AV51" s="487">
        <f t="shared" si="253"/>
        <v>0</v>
      </c>
      <c r="AW51" s="488"/>
      <c r="AX51" s="481" t="str">
        <f t="shared" ref="AX51" si="1224">IFERROR(IF($F51="今回請求",AX50,IF($F51="済",AX50,"")),"")</f>
        <v/>
      </c>
      <c r="AY51" s="492" t="s">
        <v>129</v>
      </c>
      <c r="AZ51" s="493">
        <f t="shared" si="255"/>
        <v>0</v>
      </c>
      <c r="BA51" s="481">
        <f t="shared" ref="BA51" si="1225">IFERROR(IF($F51="今回請求",BA50,IF($F51="済",BA50,0)),"")</f>
        <v>0</v>
      </c>
      <c r="BB51" s="481">
        <f t="shared" ref="BB51" si="1226">IFERROR(IF($F51="今回請求",BB50,IF($F51="済",BB50,0)),"")</f>
        <v>0</v>
      </c>
      <c r="BC51" s="485">
        <f t="shared" si="258"/>
        <v>0</v>
      </c>
      <c r="BD51" s="486">
        <f t="shared" si="259"/>
        <v>0</v>
      </c>
      <c r="BE51" s="487">
        <f t="shared" si="260"/>
        <v>0</v>
      </c>
      <c r="BF51" s="488"/>
      <c r="BG51" s="481" t="str">
        <f t="shared" ref="BG51" si="1227">IFERROR(IF($F51="今回請求",BG50,IF($F51="済",BG50,"")),"")</f>
        <v/>
      </c>
      <c r="BH51" s="492" t="s">
        <v>391</v>
      </c>
      <c r="BI51" s="493">
        <f t="shared" si="262"/>
        <v>0</v>
      </c>
      <c r="BJ51" s="481">
        <f t="shared" ref="BJ51" si="1228">IFERROR(IF($F51="今回請求",BJ50,IF($F51="済",BJ50,0)),"")</f>
        <v>0</v>
      </c>
      <c r="BK51" s="481">
        <f t="shared" ref="BK51" si="1229">IFERROR(IF($F51="今回請求",BK50,IF($F51="済",BK50,0)),"")</f>
        <v>0</v>
      </c>
      <c r="BL51" s="485">
        <f t="shared" si="265"/>
        <v>0</v>
      </c>
      <c r="BM51" s="486">
        <f t="shared" si="266"/>
        <v>0</v>
      </c>
      <c r="BN51" s="487">
        <f t="shared" si="267"/>
        <v>0</v>
      </c>
      <c r="BO51" s="488"/>
      <c r="BP51" s="481" t="str">
        <f t="shared" ref="BP51" si="1230">IFERROR(IF($F51="今回請求",BP50,IF($F51="済",BP50,"")),"")</f>
        <v/>
      </c>
      <c r="BQ51" s="492" t="s">
        <v>391</v>
      </c>
      <c r="BR51" s="493">
        <f t="shared" si="269"/>
        <v>0</v>
      </c>
      <c r="BS51" s="481">
        <f t="shared" ref="BS51" si="1231">IFERROR(IF($F51="今回請求",BS50,IF($F51="済",BS50,0)),"")</f>
        <v>0</v>
      </c>
      <c r="BT51" s="481">
        <f t="shared" ref="BT51" si="1232">IFERROR(IF($F51="今回請求",BT50,IF($F51="済",BT50,0)),"")</f>
        <v>0</v>
      </c>
      <c r="BU51" s="485">
        <f t="shared" si="272"/>
        <v>0</v>
      </c>
      <c r="BV51" s="486">
        <f t="shared" si="273"/>
        <v>0</v>
      </c>
      <c r="BW51" s="487">
        <f t="shared" si="274"/>
        <v>0</v>
      </c>
      <c r="BX51" s="488"/>
      <c r="BY51" s="481" t="str">
        <f t="shared" ref="BY51" si="1233">IFERROR(IF($F51="今回請求",BY50,IF($F51="済",BY50,"")),"")</f>
        <v/>
      </c>
      <c r="BZ51" s="492" t="s">
        <v>391</v>
      </c>
      <c r="CA51" s="493">
        <f t="shared" si="276"/>
        <v>0</v>
      </c>
      <c r="CB51" s="481">
        <f t="shared" ref="CB51" si="1234">IFERROR(IF($F51="今回請求",CB50,IF($F51="済",CB50,0)),"")</f>
        <v>0</v>
      </c>
      <c r="CC51" s="481">
        <f t="shared" ref="CC51" si="1235">IFERROR(IF($F51="今回請求",CC50,IF($F51="済",CC50,0)),"")</f>
        <v>0</v>
      </c>
      <c r="CD51" s="485">
        <f t="shared" si="279"/>
        <v>0</v>
      </c>
      <c r="CE51" s="486">
        <f t="shared" si="280"/>
        <v>0</v>
      </c>
      <c r="CF51" s="487">
        <f t="shared" si="281"/>
        <v>0</v>
      </c>
      <c r="CG51" s="488"/>
      <c r="CH51" s="494">
        <f t="shared" si="282"/>
        <v>0</v>
      </c>
      <c r="CI51" s="485">
        <f t="shared" si="283"/>
        <v>0</v>
      </c>
      <c r="CJ51" s="485">
        <f t="shared" si="284"/>
        <v>0</v>
      </c>
      <c r="CK51" s="485">
        <f t="shared" si="285"/>
        <v>0</v>
      </c>
      <c r="CL51" s="485">
        <f t="shared" si="286"/>
        <v>0</v>
      </c>
      <c r="CM51" s="495">
        <f t="shared" si="287"/>
        <v>0</v>
      </c>
      <c r="CN51" s="496"/>
      <c r="CO51" s="481" t="str">
        <f t="shared" ref="CO51" si="1236">IFERROR(IF($F51="今回請求",CO50,IF($F51="済",CO50,"")),"")</f>
        <v/>
      </c>
      <c r="CP51" s="497">
        <f>IFERROR(IF(CR51="","",VLOOKUP(M51,'リスト　修正しない事'!$AD$7:$AE$29,2,0)),0)</f>
        <v>0</v>
      </c>
      <c r="CQ51" s="498">
        <f t="shared" ref="CQ51" si="1237">IFERROR(IF(CR51&gt;0,1,0),"")</f>
        <v>0</v>
      </c>
      <c r="CR51" s="481">
        <f t="shared" ref="CR51" si="1238">IFERROR(IF($F51="今回請求",CR50,IF($F51="済",CR50,0)),"")</f>
        <v>0</v>
      </c>
      <c r="CS51" s="499">
        <f t="shared" si="291"/>
        <v>0</v>
      </c>
      <c r="CT51" s="481">
        <f t="shared" ref="CT51" si="1239">IFERROR(IF($F51="今回請求",CT50,IF($F51="済",CT50,0)),"")</f>
        <v>0</v>
      </c>
      <c r="CU51" s="491">
        <f t="shared" si="293"/>
        <v>0</v>
      </c>
      <c r="CV51" s="485">
        <f t="shared" si="294"/>
        <v>0</v>
      </c>
      <c r="CW51" s="486">
        <f t="shared" si="295"/>
        <v>0</v>
      </c>
      <c r="CX51" s="487">
        <f t="shared" si="296"/>
        <v>0</v>
      </c>
      <c r="CY51" s="488"/>
      <c r="CZ51" s="481" t="str">
        <f t="shared" ref="CZ51" si="1240">IFERROR(IF($F51="今回請求",CZ50,IF($F51="済",CZ50,"")),"")</f>
        <v/>
      </c>
      <c r="DA51" s="500" t="s">
        <v>391</v>
      </c>
      <c r="DB51" s="500">
        <f t="shared" si="298"/>
        <v>0</v>
      </c>
      <c r="DC51" s="481">
        <f t="shared" ref="DC51" si="1241">IFERROR(IF($F51="今回請求",DC50,IF($F51="済",DC50,0)),"")</f>
        <v>0</v>
      </c>
      <c r="DD51" s="481">
        <f t="shared" ref="DD51" si="1242">IFERROR(IF($F51="今回請求",DD50,IF($F51="済",DD50,0)),"")</f>
        <v>0</v>
      </c>
      <c r="DE51" s="501">
        <f t="shared" si="301"/>
        <v>0</v>
      </c>
      <c r="DF51" s="486">
        <f t="shared" si="302"/>
        <v>0</v>
      </c>
      <c r="DG51" s="487">
        <f t="shared" si="303"/>
        <v>0</v>
      </c>
      <c r="DH51" s="488"/>
      <c r="DI51" s="481" t="str">
        <f t="shared" ref="DI51" si="1243">IFERROR(IF($F51="今回請求",DI50,IF($F51="済",DI50,"")),"")</f>
        <v/>
      </c>
      <c r="DJ51" s="492" t="s">
        <v>391</v>
      </c>
      <c r="DK51" s="492">
        <f t="shared" si="305"/>
        <v>0</v>
      </c>
      <c r="DL51" s="481">
        <f t="shared" ref="DL51" si="1244">IFERROR(IF($F51="今回請求",DL50,IF($F51="済",DL50,0)),"")</f>
        <v>0</v>
      </c>
      <c r="DM51" s="481">
        <f t="shared" ref="DM51" si="1245">IFERROR(IF($F51="今回請求",DM50,IF($F51="済",DM50,0)),"")</f>
        <v>0</v>
      </c>
      <c r="DN51" s="485">
        <f t="shared" si="308"/>
        <v>0</v>
      </c>
      <c r="DO51" s="486">
        <f t="shared" si="309"/>
        <v>0</v>
      </c>
      <c r="DP51" s="487">
        <f t="shared" si="310"/>
        <v>0</v>
      </c>
      <c r="DQ51" s="488"/>
      <c r="DR51" s="481" t="str">
        <f t="shared" ref="DR51" si="1246">IFERROR(IF($F51="今回請求",DR50,IF($F51="済",DR50,"")),"")</f>
        <v/>
      </c>
      <c r="DS51" s="502" t="s">
        <v>391</v>
      </c>
      <c r="DT51" s="502">
        <f t="shared" si="312"/>
        <v>0</v>
      </c>
      <c r="DU51" s="481">
        <f t="shared" ref="DU51" si="1247">IFERROR(IF($F51="今回請求",DU50,IF($F51="済",DU50,0)),"")</f>
        <v>0</v>
      </c>
      <c r="DV51" s="481">
        <f t="shared" ref="DV51" si="1248">IFERROR(IF($F51="今回請求",DV50,IF($F51="済",DV50,0)),"")</f>
        <v>0</v>
      </c>
      <c r="DW51" s="485">
        <f t="shared" si="315"/>
        <v>0</v>
      </c>
      <c r="DX51" s="486">
        <f t="shared" si="316"/>
        <v>0</v>
      </c>
      <c r="DY51" s="487">
        <f t="shared" si="317"/>
        <v>0</v>
      </c>
      <c r="DZ51" s="488"/>
      <c r="EA51" s="481" t="str">
        <f t="shared" ref="EA51" si="1249">IFERROR(IF($F51="今回請求",EA50,IF($F51="済",EA50,"")),"")</f>
        <v/>
      </c>
      <c r="EB51" s="492" t="s">
        <v>391</v>
      </c>
      <c r="EC51" s="492">
        <f t="shared" si="319"/>
        <v>0</v>
      </c>
      <c r="ED51" s="481">
        <f t="shared" ref="ED51" si="1250">IFERROR(IF($F51="今回請求",ED50,IF($F51="済",ED50,0)),"")</f>
        <v>0</v>
      </c>
      <c r="EE51" s="481">
        <f t="shared" ref="EE51" si="1251">IFERROR(IF($F51="今回請求",EE50,IF($F51="済",EE50,0)),"")</f>
        <v>0</v>
      </c>
      <c r="EF51" s="485">
        <f t="shared" si="322"/>
        <v>0</v>
      </c>
      <c r="EG51" s="486">
        <f t="shared" si="323"/>
        <v>0</v>
      </c>
      <c r="EH51" s="487">
        <f t="shared" si="324"/>
        <v>0</v>
      </c>
      <c r="EI51" s="488"/>
      <c r="EJ51" s="494">
        <f t="shared" si="325"/>
        <v>0</v>
      </c>
      <c r="EK51" s="503">
        <f t="shared" si="326"/>
        <v>0</v>
      </c>
      <c r="EL51" s="503">
        <f t="shared" si="327"/>
        <v>0</v>
      </c>
      <c r="EM51" s="485">
        <f t="shared" si="328"/>
        <v>0</v>
      </c>
      <c r="EN51" s="503">
        <f t="shared" si="329"/>
        <v>0</v>
      </c>
      <c r="EO51" s="504">
        <f t="shared" si="330"/>
        <v>0</v>
      </c>
      <c r="EP51" s="496"/>
      <c r="EQ51" s="505">
        <f t="shared" si="331"/>
        <v>0</v>
      </c>
      <c r="ER51" s="504">
        <f t="shared" si="332"/>
        <v>0</v>
      </c>
      <c r="ES51" s="504">
        <f t="shared" si="333"/>
        <v>0</v>
      </c>
      <c r="ET51" s="503">
        <f t="shared" si="334"/>
        <v>0</v>
      </c>
      <c r="EU51" s="485">
        <f t="shared" si="335"/>
        <v>0</v>
      </c>
      <c r="EV51" s="495">
        <f t="shared" si="336"/>
        <v>0</v>
      </c>
      <c r="EW51" s="494">
        <f t="shared" si="337"/>
        <v>0</v>
      </c>
      <c r="EX51" s="485">
        <f t="shared" si="338"/>
        <v>0</v>
      </c>
      <c r="EY51" s="503">
        <f t="shared" si="339"/>
        <v>0</v>
      </c>
      <c r="EZ51" s="503">
        <f t="shared" si="340"/>
        <v>0</v>
      </c>
      <c r="FA51" s="485">
        <f t="shared" si="341"/>
        <v>0</v>
      </c>
      <c r="FB51" s="486">
        <f t="shared" si="342"/>
        <v>0</v>
      </c>
      <c r="FC51" s="488">
        <f t="shared" si="343"/>
        <v>0</v>
      </c>
      <c r="FD51" s="505">
        <f t="shared" si="344"/>
        <v>0</v>
      </c>
      <c r="FE51" s="503">
        <f t="shared" si="345"/>
        <v>0</v>
      </c>
      <c r="FF51" s="503">
        <f t="shared" si="346"/>
        <v>0</v>
      </c>
      <c r="FG51" s="506">
        <f t="shared" si="347"/>
        <v>0</v>
      </c>
      <c r="FH51" s="507">
        <f t="shared" si="193"/>
        <v>0</v>
      </c>
      <c r="FI51" s="508">
        <f t="shared" si="194"/>
        <v>0</v>
      </c>
      <c r="FJ51" s="572"/>
      <c r="FK51" s="509">
        <f t="shared" si="195"/>
        <v>0</v>
      </c>
      <c r="FL51" s="508">
        <f t="shared" si="196"/>
        <v>0</v>
      </c>
      <c r="FM51" s="572"/>
      <c r="FN51" s="511">
        <f t="shared" si="197"/>
        <v>0</v>
      </c>
      <c r="FO51" s="508">
        <f t="shared" si="198"/>
        <v>0</v>
      </c>
      <c r="FP51" s="572"/>
      <c r="FQ51" s="509">
        <f t="shared" si="199"/>
        <v>0</v>
      </c>
      <c r="FR51" s="508">
        <f t="shared" si="200"/>
        <v>0</v>
      </c>
      <c r="FS51" s="572"/>
      <c r="FT51" s="509">
        <f t="shared" si="201"/>
        <v>0</v>
      </c>
      <c r="FU51" s="508">
        <f t="shared" si="202"/>
        <v>0</v>
      </c>
      <c r="FV51" s="572"/>
      <c r="FW51" s="507">
        <f t="shared" si="203"/>
        <v>0</v>
      </c>
      <c r="FX51" s="508">
        <f t="shared" si="204"/>
        <v>0</v>
      </c>
      <c r="FY51" s="572"/>
      <c r="FZ51" s="512">
        <f t="shared" si="205"/>
        <v>0</v>
      </c>
      <c r="GA51" s="501">
        <f t="shared" si="206"/>
        <v>0</v>
      </c>
      <c r="GB51" s="572"/>
      <c r="GC51" s="507">
        <f t="shared" si="207"/>
        <v>0</v>
      </c>
      <c r="GD51" s="508">
        <f t="shared" si="208"/>
        <v>0</v>
      </c>
      <c r="GE51" s="572"/>
      <c r="GF51" s="512">
        <f t="shared" si="209"/>
        <v>0</v>
      </c>
      <c r="GG51" s="508">
        <f t="shared" si="210"/>
        <v>0</v>
      </c>
      <c r="GH51" s="572"/>
      <c r="GI51" s="507">
        <f t="shared" si="211"/>
        <v>0</v>
      </c>
      <c r="GJ51" s="508">
        <f t="shared" si="212"/>
        <v>0</v>
      </c>
      <c r="GK51" s="572"/>
      <c r="GL51" s="512">
        <f t="shared" si="213"/>
        <v>0</v>
      </c>
      <c r="GM51" s="508">
        <f t="shared" si="214"/>
        <v>0</v>
      </c>
      <c r="GN51" s="572"/>
      <c r="GO51" s="509">
        <f t="shared" si="215"/>
        <v>0</v>
      </c>
      <c r="GP51" s="508">
        <f t="shared" si="216"/>
        <v>0</v>
      </c>
      <c r="GQ51" s="572"/>
      <c r="GR51" s="507">
        <f t="shared" si="348"/>
        <v>0</v>
      </c>
      <c r="GS51" s="508">
        <f t="shared" si="349"/>
        <v>0</v>
      </c>
      <c r="GT51" s="513">
        <f t="shared" si="217"/>
        <v>0</v>
      </c>
      <c r="GU51" s="510">
        <f t="shared" si="350"/>
        <v>0</v>
      </c>
      <c r="GV51" s="514" t="str">
        <f t="shared" ref="GV51" si="1252">IF($F51="今回請求",GV50,IF($F51="済",GV50,""))</f>
        <v/>
      </c>
      <c r="GW51" s="481">
        <f t="shared" ref="GW51" si="1253">IFERROR(IF($F51="今回請求",GW50,IF($F51="済",GW50,0)),"")</f>
        <v>0</v>
      </c>
      <c r="GX51" s="613"/>
      <c r="GY51" s="609">
        <f t="shared" si="218"/>
        <v>0</v>
      </c>
      <c r="GZ51" s="609"/>
      <c r="HA51" s="609"/>
      <c r="HB51" s="599"/>
      <c r="HC51" s="620" t="str">
        <f t="shared" si="78"/>
        <v/>
      </c>
      <c r="HD51" s="621" t="str">
        <f t="shared" si="79"/>
        <v/>
      </c>
      <c r="HE51" s="622" t="str">
        <f t="shared" si="787"/>
        <v>OK</v>
      </c>
    </row>
    <row r="52" spans="1:213" ht="25.5" customHeight="1">
      <c r="A52" s="28" t="str">
        <f t="shared" si="187"/>
        <v>令和６年度</v>
      </c>
      <c r="B52" s="29" t="str">
        <f t="shared" si="188"/>
        <v>2次</v>
      </c>
      <c r="C52" s="567" t="str">
        <f t="shared" si="189"/>
        <v>群馬県</v>
      </c>
      <c r="D52" s="25">
        <f t="shared" si="190"/>
        <v>19</v>
      </c>
      <c r="E52" s="24" t="s">
        <v>137</v>
      </c>
      <c r="F52" s="460">
        <f t="shared" si="732"/>
        <v>0</v>
      </c>
      <c r="G52" s="225"/>
      <c r="H52" s="224"/>
      <c r="I52" s="422"/>
      <c r="J52" s="384"/>
      <c r="K52" s="422"/>
      <c r="L52" s="423"/>
      <c r="M52" s="561"/>
      <c r="N52" s="385"/>
      <c r="O52" s="569" t="str">
        <f t="shared" ref="O52" si="1254">IF((S52+AM52)&gt;0,ROUNDDOWN((S52+AM52)/(V52+AP52),4)*1000," ")</f>
        <v xml:space="preserve"> </v>
      </c>
      <c r="P52" s="461" t="str">
        <f>IFERROR(IF(M52="","",VLOOKUP(M52,'リスト　修正しない事'!$Q$3:$R$30,2,0)),0)</f>
        <v/>
      </c>
      <c r="Q52" s="66"/>
      <c r="R52" s="450"/>
      <c r="S52" s="286"/>
      <c r="T52" s="462" t="str">
        <f>IFERROR(IF(M52="","",VLOOKUP(M52,'リスト　修正しない事'!$X$3:$Y$30,2,0)),0)</f>
        <v/>
      </c>
      <c r="U52" s="59">
        <f t="shared" si="230"/>
        <v>0</v>
      </c>
      <c r="V52" s="56"/>
      <c r="W52" s="50">
        <f t="shared" si="232"/>
        <v>0</v>
      </c>
      <c r="X52" s="49"/>
      <c r="Y52" s="50">
        <f t="shared" si="234"/>
        <v>0</v>
      </c>
      <c r="Z52" s="50">
        <f t="shared" si="235"/>
        <v>0</v>
      </c>
      <c r="AA52" s="54">
        <f t="shared" si="236"/>
        <v>0</v>
      </c>
      <c r="AB52" s="351">
        <f t="shared" si="237"/>
        <v>0</v>
      </c>
      <c r="AC52" s="55"/>
      <c r="AD52" s="286"/>
      <c r="AE52" s="289" t="s">
        <v>391</v>
      </c>
      <c r="AF52" s="59">
        <f t="shared" si="239"/>
        <v>0</v>
      </c>
      <c r="AG52" s="56"/>
      <c r="AH52" s="52"/>
      <c r="AI52" s="54">
        <f t="shared" si="242"/>
        <v>0</v>
      </c>
      <c r="AJ52" s="54">
        <f t="shared" si="243"/>
        <v>0</v>
      </c>
      <c r="AK52" s="351">
        <f t="shared" si="244"/>
        <v>0</v>
      </c>
      <c r="AL52" s="55"/>
      <c r="AM52" s="288"/>
      <c r="AN52" s="51" t="str">
        <f>IFERROR(IF(AP52="","",VLOOKUP(M52,'リスト　修正しない事'!$AA$3:$AB$30,2,0)),0)</f>
        <v/>
      </c>
      <c r="AO52" s="59">
        <f t="shared" si="246"/>
        <v>0</v>
      </c>
      <c r="AP52" s="56"/>
      <c r="AQ52" s="58">
        <f t="shared" si="248"/>
        <v>0</v>
      </c>
      <c r="AR52" s="52"/>
      <c r="AS52" s="59">
        <f t="shared" si="250"/>
        <v>0</v>
      </c>
      <c r="AT52" s="50">
        <f t="shared" si="251"/>
        <v>0</v>
      </c>
      <c r="AU52" s="54">
        <f t="shared" si="252"/>
        <v>0</v>
      </c>
      <c r="AV52" s="351">
        <f t="shared" si="253"/>
        <v>0</v>
      </c>
      <c r="AW52" s="55"/>
      <c r="AX52" s="286"/>
      <c r="AY52" s="289" t="s">
        <v>129</v>
      </c>
      <c r="AZ52" s="59">
        <f t="shared" si="255"/>
        <v>0</v>
      </c>
      <c r="BA52" s="56"/>
      <c r="BB52" s="52"/>
      <c r="BC52" s="50">
        <f t="shared" si="258"/>
        <v>0</v>
      </c>
      <c r="BD52" s="54">
        <f t="shared" si="259"/>
        <v>0</v>
      </c>
      <c r="BE52" s="351">
        <f t="shared" si="260"/>
        <v>0</v>
      </c>
      <c r="BF52" s="55"/>
      <c r="BG52" s="288"/>
      <c r="BH52" s="289" t="s">
        <v>391</v>
      </c>
      <c r="BI52" s="59">
        <f t="shared" si="262"/>
        <v>0</v>
      </c>
      <c r="BJ52" s="56"/>
      <c r="BK52" s="52"/>
      <c r="BL52" s="50">
        <f t="shared" si="265"/>
        <v>0</v>
      </c>
      <c r="BM52" s="54">
        <f t="shared" si="266"/>
        <v>0</v>
      </c>
      <c r="BN52" s="351">
        <f t="shared" si="267"/>
        <v>0</v>
      </c>
      <c r="BO52" s="55"/>
      <c r="BP52" s="286"/>
      <c r="BQ52" s="289" t="s">
        <v>391</v>
      </c>
      <c r="BR52" s="59">
        <f t="shared" si="269"/>
        <v>0</v>
      </c>
      <c r="BS52" s="56"/>
      <c r="BT52" s="52"/>
      <c r="BU52" s="50">
        <f t="shared" si="272"/>
        <v>0</v>
      </c>
      <c r="BV52" s="54">
        <f t="shared" si="273"/>
        <v>0</v>
      </c>
      <c r="BW52" s="351">
        <f t="shared" si="274"/>
        <v>0</v>
      </c>
      <c r="BX52" s="55"/>
      <c r="BY52" s="288"/>
      <c r="BZ52" s="289" t="s">
        <v>391</v>
      </c>
      <c r="CA52" s="59">
        <f t="shared" si="276"/>
        <v>0</v>
      </c>
      <c r="CB52" s="56"/>
      <c r="CC52" s="52"/>
      <c r="CD52" s="50">
        <f t="shared" si="279"/>
        <v>0</v>
      </c>
      <c r="CE52" s="54">
        <f t="shared" si="280"/>
        <v>0</v>
      </c>
      <c r="CF52" s="351">
        <f t="shared" si="281"/>
        <v>0</v>
      </c>
      <c r="CG52" s="55"/>
      <c r="CH52" s="48">
        <f t="shared" si="282"/>
        <v>0</v>
      </c>
      <c r="CI52" s="50">
        <f t="shared" si="283"/>
        <v>0</v>
      </c>
      <c r="CJ52" s="50">
        <f t="shared" si="284"/>
        <v>0</v>
      </c>
      <c r="CK52" s="50">
        <f t="shared" si="285"/>
        <v>0</v>
      </c>
      <c r="CL52" s="50">
        <f t="shared" si="286"/>
        <v>0</v>
      </c>
      <c r="CM52" s="304">
        <f t="shared" si="287"/>
        <v>0</v>
      </c>
      <c r="CN52" s="61"/>
      <c r="CO52" s="288"/>
      <c r="CP52" s="51" t="str">
        <f>IFERROR(IF(CR52="","",VLOOKUP(M52,'リスト　修正しない事'!$AD$7:$AE$29,2,0)),0)</f>
        <v/>
      </c>
      <c r="CQ52" s="424">
        <f t="shared" ref="CQ52" si="1255">IF(CR52&gt;0,1,0)</f>
        <v>0</v>
      </c>
      <c r="CR52" s="56"/>
      <c r="CS52" s="50">
        <f t="shared" si="291"/>
        <v>0</v>
      </c>
      <c r="CT52" s="52"/>
      <c r="CU52" s="59">
        <f t="shared" si="293"/>
        <v>0</v>
      </c>
      <c r="CV52" s="50">
        <f t="shared" si="294"/>
        <v>0</v>
      </c>
      <c r="CW52" s="54">
        <f t="shared" si="295"/>
        <v>0</v>
      </c>
      <c r="CX52" s="351">
        <f t="shared" si="296"/>
        <v>0</v>
      </c>
      <c r="CY52" s="55"/>
      <c r="CZ52" s="288"/>
      <c r="DA52" s="289" t="s">
        <v>391</v>
      </c>
      <c r="DB52" s="424">
        <f t="shared" si="298"/>
        <v>0</v>
      </c>
      <c r="DC52" s="56"/>
      <c r="DD52" s="52"/>
      <c r="DE52" s="50">
        <f t="shared" si="301"/>
        <v>0</v>
      </c>
      <c r="DF52" s="54">
        <f t="shared" si="302"/>
        <v>0</v>
      </c>
      <c r="DG52" s="351">
        <f t="shared" si="303"/>
        <v>0</v>
      </c>
      <c r="DH52" s="55"/>
      <c r="DI52" s="288"/>
      <c r="DJ52" s="289" t="s">
        <v>391</v>
      </c>
      <c r="DK52" s="424">
        <f t="shared" si="305"/>
        <v>0</v>
      </c>
      <c r="DL52" s="56"/>
      <c r="DM52" s="52"/>
      <c r="DN52" s="50">
        <f t="shared" si="308"/>
        <v>0</v>
      </c>
      <c r="DO52" s="54">
        <f t="shared" si="309"/>
        <v>0</v>
      </c>
      <c r="DP52" s="351">
        <f t="shared" si="310"/>
        <v>0</v>
      </c>
      <c r="DQ52" s="55"/>
      <c r="DR52" s="288"/>
      <c r="DS52" s="289" t="s">
        <v>391</v>
      </c>
      <c r="DT52" s="424">
        <f t="shared" si="312"/>
        <v>0</v>
      </c>
      <c r="DU52" s="56"/>
      <c r="DV52" s="52"/>
      <c r="DW52" s="50">
        <f t="shared" si="315"/>
        <v>0</v>
      </c>
      <c r="DX52" s="54">
        <f t="shared" si="316"/>
        <v>0</v>
      </c>
      <c r="DY52" s="351">
        <f t="shared" si="317"/>
        <v>0</v>
      </c>
      <c r="DZ52" s="55"/>
      <c r="EA52" s="288"/>
      <c r="EB52" s="289" t="s">
        <v>391</v>
      </c>
      <c r="EC52" s="424">
        <f t="shared" si="319"/>
        <v>0</v>
      </c>
      <c r="ED52" s="56"/>
      <c r="EE52" s="52"/>
      <c r="EF52" s="50">
        <f t="shared" si="322"/>
        <v>0</v>
      </c>
      <c r="EG52" s="54">
        <f t="shared" si="323"/>
        <v>0</v>
      </c>
      <c r="EH52" s="351">
        <f t="shared" si="324"/>
        <v>0</v>
      </c>
      <c r="EI52" s="55"/>
      <c r="EJ52" s="48">
        <f t="shared" si="325"/>
        <v>0</v>
      </c>
      <c r="EK52" s="51">
        <f t="shared" si="326"/>
        <v>0</v>
      </c>
      <c r="EL52" s="51">
        <f t="shared" si="327"/>
        <v>0</v>
      </c>
      <c r="EM52" s="50">
        <f t="shared" si="328"/>
        <v>0</v>
      </c>
      <c r="EN52" s="51">
        <f t="shared" si="329"/>
        <v>0</v>
      </c>
      <c r="EO52" s="62">
        <f t="shared" si="330"/>
        <v>0</v>
      </c>
      <c r="EP52" s="61"/>
      <c r="EQ52" s="64">
        <f t="shared" si="331"/>
        <v>0</v>
      </c>
      <c r="ER52" s="62">
        <f t="shared" si="332"/>
        <v>0</v>
      </c>
      <c r="ES52" s="62">
        <f t="shared" si="333"/>
        <v>0</v>
      </c>
      <c r="ET52" s="51">
        <f t="shared" si="334"/>
        <v>0</v>
      </c>
      <c r="EU52" s="50">
        <f t="shared" si="335"/>
        <v>0</v>
      </c>
      <c r="EV52" s="304">
        <f t="shared" si="336"/>
        <v>0</v>
      </c>
      <c r="EW52" s="48">
        <f t="shared" si="337"/>
        <v>0</v>
      </c>
      <c r="EX52" s="50">
        <f t="shared" si="338"/>
        <v>0</v>
      </c>
      <c r="EY52" s="51">
        <f t="shared" si="339"/>
        <v>0</v>
      </c>
      <c r="EZ52" s="51">
        <f t="shared" si="340"/>
        <v>0</v>
      </c>
      <c r="FA52" s="50">
        <f t="shared" si="341"/>
        <v>0</v>
      </c>
      <c r="FB52" s="54">
        <f t="shared" si="342"/>
        <v>0</v>
      </c>
      <c r="FC52" s="55">
        <f t="shared" si="343"/>
        <v>0</v>
      </c>
      <c r="FD52" s="64">
        <f t="shared" si="344"/>
        <v>0</v>
      </c>
      <c r="FE52" s="51">
        <f t="shared" si="345"/>
        <v>0</v>
      </c>
      <c r="FF52" s="51">
        <f t="shared" si="346"/>
        <v>0</v>
      </c>
      <c r="FG52" s="63">
        <f t="shared" si="347"/>
        <v>0</v>
      </c>
      <c r="FH52" s="53">
        <f t="shared" si="193"/>
        <v>0</v>
      </c>
      <c r="FI52" s="60">
        <f t="shared" si="194"/>
        <v>0</v>
      </c>
      <c r="FJ52" s="571"/>
      <c r="FK52" s="369">
        <f t="shared" si="195"/>
        <v>0</v>
      </c>
      <c r="FL52" s="60">
        <f t="shared" si="196"/>
        <v>0</v>
      </c>
      <c r="FM52" s="571"/>
      <c r="FN52" s="355">
        <f t="shared" si="197"/>
        <v>0</v>
      </c>
      <c r="FO52" s="60">
        <f t="shared" si="198"/>
        <v>0</v>
      </c>
      <c r="FP52" s="571"/>
      <c r="FQ52" s="369">
        <f t="shared" si="199"/>
        <v>0</v>
      </c>
      <c r="FR52" s="60">
        <f t="shared" si="200"/>
        <v>0</v>
      </c>
      <c r="FS52" s="571"/>
      <c r="FT52" s="369">
        <f t="shared" si="201"/>
        <v>0</v>
      </c>
      <c r="FU52" s="60">
        <f t="shared" si="202"/>
        <v>0</v>
      </c>
      <c r="FV52" s="571"/>
      <c r="FW52" s="53">
        <f t="shared" si="203"/>
        <v>0</v>
      </c>
      <c r="FX52" s="60">
        <f t="shared" si="204"/>
        <v>0</v>
      </c>
      <c r="FY52" s="571"/>
      <c r="FZ52" s="377">
        <f t="shared" si="205"/>
        <v>0</v>
      </c>
      <c r="GA52" s="425">
        <f t="shared" si="206"/>
        <v>0</v>
      </c>
      <c r="GB52" s="571"/>
      <c r="GC52" s="53">
        <f t="shared" si="207"/>
        <v>0</v>
      </c>
      <c r="GD52" s="60">
        <f t="shared" si="208"/>
        <v>0</v>
      </c>
      <c r="GE52" s="571"/>
      <c r="GF52" s="377">
        <f t="shared" si="209"/>
        <v>0</v>
      </c>
      <c r="GG52" s="60">
        <f t="shared" si="210"/>
        <v>0</v>
      </c>
      <c r="GH52" s="571"/>
      <c r="GI52" s="53">
        <f t="shared" si="211"/>
        <v>0</v>
      </c>
      <c r="GJ52" s="60">
        <f t="shared" si="212"/>
        <v>0</v>
      </c>
      <c r="GK52" s="571"/>
      <c r="GL52" s="377">
        <f t="shared" si="213"/>
        <v>0</v>
      </c>
      <c r="GM52" s="60">
        <f t="shared" si="214"/>
        <v>0</v>
      </c>
      <c r="GN52" s="571"/>
      <c r="GO52" s="369">
        <f t="shared" si="215"/>
        <v>0</v>
      </c>
      <c r="GP52" s="60">
        <f t="shared" si="216"/>
        <v>0</v>
      </c>
      <c r="GQ52" s="571"/>
      <c r="GR52" s="53">
        <f t="shared" si="348"/>
        <v>0</v>
      </c>
      <c r="GS52" s="60">
        <f t="shared" si="349"/>
        <v>0</v>
      </c>
      <c r="GT52" s="57">
        <f t="shared" si="217"/>
        <v>0</v>
      </c>
      <c r="GU52" s="65">
        <f t="shared" si="350"/>
        <v>0</v>
      </c>
      <c r="GV52" s="428"/>
      <c r="GW52" s="430"/>
      <c r="GX52" s="608"/>
      <c r="GY52" s="609">
        <f t="shared" ref="GY52:GY55" si="1256">+GY50</f>
        <v>0</v>
      </c>
      <c r="GZ52" s="609"/>
      <c r="HA52" s="609"/>
      <c r="HB52" s="599"/>
      <c r="HC52" s="617" t="str">
        <f t="shared" si="78"/>
        <v/>
      </c>
      <c r="HD52" s="618" t="str">
        <f t="shared" si="79"/>
        <v xml:space="preserve"> </v>
      </c>
      <c r="HE52" s="619" t="str">
        <f t="shared" ref="HE52:HE55" si="1257">IF(HD52&gt;=HC52,"OK","下限本数を下回っています")</f>
        <v>OK</v>
      </c>
    </row>
    <row r="53" spans="1:213" ht="25.5" customHeight="1">
      <c r="A53" s="564" t="str">
        <f t="shared" si="187"/>
        <v>令和６年度</v>
      </c>
      <c r="B53" s="565" t="str">
        <f t="shared" si="188"/>
        <v>2次</v>
      </c>
      <c r="C53" s="566" t="str">
        <f t="shared" si="189"/>
        <v>群馬県</v>
      </c>
      <c r="D53" s="440">
        <f t="shared" si="190"/>
        <v>19</v>
      </c>
      <c r="E53" s="441" t="s">
        <v>138</v>
      </c>
      <c r="F53" s="448"/>
      <c r="G53" s="470">
        <f t="shared" ref="G53" si="1258">+G52</f>
        <v>0</v>
      </c>
      <c r="H53" s="471" t="str">
        <f t="shared" ref="H53" si="1259">IF($F53="今回請求",H52,IF($F53="済",H52,""))</f>
        <v/>
      </c>
      <c r="I53" s="472" t="str">
        <f t="shared" ref="I53" si="1260">IF($F53="今回請求",I52,IF($F53="済",I52,""))</f>
        <v/>
      </c>
      <c r="J53" s="473" t="str">
        <f t="shared" ref="J53" si="1261">IF($F53="今回請求",J52,IF($F53="済",J52,""))</f>
        <v/>
      </c>
      <c r="K53" s="474" t="str">
        <f t="shared" ref="K53" si="1262">IF($F53="今回請求",K52,IF($F53="済",K52,""))</f>
        <v/>
      </c>
      <c r="L53" s="475" t="str">
        <f t="shared" ref="L53" si="1263">IF($F53="今回請求",L52,IF($F53="済",L52,""))</f>
        <v/>
      </c>
      <c r="M53" s="476" t="str">
        <f t="shared" ref="M53" si="1264">IF($F53="今回請求",M52,IF($F53="済",M52,""))</f>
        <v/>
      </c>
      <c r="N53" s="475" t="str">
        <f t="shared" ref="N53" si="1265">IF($F53="今回請求",N52,IF($F53="済",N52,""))</f>
        <v/>
      </c>
      <c r="O53" s="477" t="str">
        <f t="shared" ref="O53" si="1266">IFERROR(IF((S53+AM53)&gt;0,ROUNDDOWN((S53+AM53)/(V53+AP53),4)*1000," "),"")</f>
        <v/>
      </c>
      <c r="P53" s="478" t="str">
        <f>IFERROR(IF(M53="","",VLOOKUP(M53,'リスト　修正しない事'!$Q$3:$R$30,2,0)),0)</f>
        <v/>
      </c>
      <c r="Q53" s="479" t="str">
        <f t="shared" ref="Q53" si="1267">IF($F53="今回請求",Q52,IF($F53="済",Q52,""))</f>
        <v/>
      </c>
      <c r="R53" s="480" t="str">
        <f t="shared" ref="R53" si="1268">IF($F53="今回請求",R52,IF($F53="済",R52,""))</f>
        <v/>
      </c>
      <c r="S53" s="481" t="str">
        <f t="shared" ref="S53" si="1269">IFERROR(IF($F53="今回請求",S52,IF($F53="済",S52,"")),"")</f>
        <v/>
      </c>
      <c r="T53" s="482" t="str">
        <f>IFERROR(IF(M53="","",VLOOKUP(M53,'リスト　修正しない事'!$X$3:$Y$30,2,0)),0)</f>
        <v/>
      </c>
      <c r="U53" s="483">
        <f t="shared" si="230"/>
        <v>0</v>
      </c>
      <c r="V53" s="481">
        <f t="shared" ref="V53" si="1270">IFERROR(IF($F53="今回請求",V52,IF($F53="済",V52,0)),"")</f>
        <v>0</v>
      </c>
      <c r="W53" s="484">
        <f t="shared" si="232"/>
        <v>0</v>
      </c>
      <c r="X53" s="481">
        <f t="shared" ref="X53" si="1271">IFERROR(IF($F53="今回請求",X52,IF($F53="済",X52,0)),"")</f>
        <v>0</v>
      </c>
      <c r="Y53" s="485">
        <f t="shared" si="234"/>
        <v>0</v>
      </c>
      <c r="Z53" s="485">
        <f t="shared" si="235"/>
        <v>0</v>
      </c>
      <c r="AA53" s="486">
        <f t="shared" si="236"/>
        <v>0</v>
      </c>
      <c r="AB53" s="487">
        <f t="shared" si="237"/>
        <v>0</v>
      </c>
      <c r="AC53" s="488"/>
      <c r="AD53" s="481" t="str">
        <f t="shared" ref="AD53" si="1272">IFERROR(IF($F53="今回請求",AD52,IF($F53="済",AD52,"")),"")</f>
        <v/>
      </c>
      <c r="AE53" s="484" t="s">
        <v>391</v>
      </c>
      <c r="AF53" s="484">
        <f t="shared" si="239"/>
        <v>0</v>
      </c>
      <c r="AG53" s="481">
        <f t="shared" ref="AG53" si="1273">IFERROR(IF($F53="今回請求",AG52,IF($F53="済",AG52,0)),"")</f>
        <v>0</v>
      </c>
      <c r="AH53" s="481">
        <f t="shared" ref="AH53" si="1274">IFERROR(IF($F53="今回請求",AH52,IF($F53="済",AH52,0)),"")</f>
        <v>0</v>
      </c>
      <c r="AI53" s="489">
        <f t="shared" si="242"/>
        <v>0</v>
      </c>
      <c r="AJ53" s="486">
        <f t="shared" si="243"/>
        <v>0</v>
      </c>
      <c r="AK53" s="487">
        <f t="shared" si="244"/>
        <v>0</v>
      </c>
      <c r="AL53" s="488"/>
      <c r="AM53" s="481" t="str">
        <f t="shared" ref="AM53" si="1275">IFERROR(IF($F53="今回請求",AM52,IF($F53="済",AM52,"")),"")</f>
        <v/>
      </c>
      <c r="AN53" s="490">
        <f>IFERROR(IF(AP53="","",VLOOKUP(M53,'リスト　修正しない事'!$AA$3:$AB$30,2,0)),0)</f>
        <v>0</v>
      </c>
      <c r="AO53" s="490">
        <f t="shared" si="246"/>
        <v>0</v>
      </c>
      <c r="AP53" s="481">
        <f t="shared" ref="AP53" si="1276">IFERROR(IF($F53="今回請求",AP52,IF($F53="済",AP52,0)),"")</f>
        <v>0</v>
      </c>
      <c r="AQ53" s="490">
        <f t="shared" si="248"/>
        <v>0</v>
      </c>
      <c r="AR53" s="481">
        <f t="shared" ref="AR53" si="1277">IFERROR(IF($F53="今回請求",AR52,IF($F53="済",AR52,0)),"")</f>
        <v>0</v>
      </c>
      <c r="AS53" s="491">
        <f t="shared" si="250"/>
        <v>0</v>
      </c>
      <c r="AT53" s="485">
        <f t="shared" si="251"/>
        <v>0</v>
      </c>
      <c r="AU53" s="486">
        <f t="shared" si="252"/>
        <v>0</v>
      </c>
      <c r="AV53" s="487">
        <f t="shared" si="253"/>
        <v>0</v>
      </c>
      <c r="AW53" s="488"/>
      <c r="AX53" s="481" t="str">
        <f t="shared" ref="AX53" si="1278">IFERROR(IF($F53="今回請求",AX52,IF($F53="済",AX52,"")),"")</f>
        <v/>
      </c>
      <c r="AY53" s="492" t="s">
        <v>129</v>
      </c>
      <c r="AZ53" s="493">
        <f t="shared" si="255"/>
        <v>0</v>
      </c>
      <c r="BA53" s="481">
        <f t="shared" ref="BA53" si="1279">IFERROR(IF($F53="今回請求",BA52,IF($F53="済",BA52,0)),"")</f>
        <v>0</v>
      </c>
      <c r="BB53" s="481">
        <f t="shared" ref="BB53" si="1280">IFERROR(IF($F53="今回請求",BB52,IF($F53="済",BB52,0)),"")</f>
        <v>0</v>
      </c>
      <c r="BC53" s="485">
        <f t="shared" si="258"/>
        <v>0</v>
      </c>
      <c r="BD53" s="486">
        <f t="shared" si="259"/>
        <v>0</v>
      </c>
      <c r="BE53" s="487">
        <f t="shared" si="260"/>
        <v>0</v>
      </c>
      <c r="BF53" s="488"/>
      <c r="BG53" s="481" t="str">
        <f t="shared" ref="BG53" si="1281">IFERROR(IF($F53="今回請求",BG52,IF($F53="済",BG52,"")),"")</f>
        <v/>
      </c>
      <c r="BH53" s="492" t="s">
        <v>391</v>
      </c>
      <c r="BI53" s="493">
        <f t="shared" si="262"/>
        <v>0</v>
      </c>
      <c r="BJ53" s="481">
        <f t="shared" ref="BJ53" si="1282">IFERROR(IF($F53="今回請求",BJ52,IF($F53="済",BJ52,0)),"")</f>
        <v>0</v>
      </c>
      <c r="BK53" s="481">
        <f t="shared" ref="BK53" si="1283">IFERROR(IF($F53="今回請求",BK52,IF($F53="済",BK52,0)),"")</f>
        <v>0</v>
      </c>
      <c r="BL53" s="485">
        <f t="shared" si="265"/>
        <v>0</v>
      </c>
      <c r="BM53" s="486">
        <f t="shared" si="266"/>
        <v>0</v>
      </c>
      <c r="BN53" s="487">
        <f t="shared" si="267"/>
        <v>0</v>
      </c>
      <c r="BO53" s="488"/>
      <c r="BP53" s="481" t="str">
        <f t="shared" ref="BP53" si="1284">IFERROR(IF($F53="今回請求",BP52,IF($F53="済",BP52,"")),"")</f>
        <v/>
      </c>
      <c r="BQ53" s="492" t="s">
        <v>391</v>
      </c>
      <c r="BR53" s="493">
        <f t="shared" si="269"/>
        <v>0</v>
      </c>
      <c r="BS53" s="481">
        <f t="shared" ref="BS53" si="1285">IFERROR(IF($F53="今回請求",BS52,IF($F53="済",BS52,0)),"")</f>
        <v>0</v>
      </c>
      <c r="BT53" s="481">
        <f t="shared" ref="BT53" si="1286">IFERROR(IF($F53="今回請求",BT52,IF($F53="済",BT52,0)),"")</f>
        <v>0</v>
      </c>
      <c r="BU53" s="485">
        <f t="shared" si="272"/>
        <v>0</v>
      </c>
      <c r="BV53" s="486">
        <f t="shared" si="273"/>
        <v>0</v>
      </c>
      <c r="BW53" s="487">
        <f t="shared" si="274"/>
        <v>0</v>
      </c>
      <c r="BX53" s="488"/>
      <c r="BY53" s="481" t="str">
        <f t="shared" ref="BY53" si="1287">IFERROR(IF($F53="今回請求",BY52,IF($F53="済",BY52,"")),"")</f>
        <v/>
      </c>
      <c r="BZ53" s="492" t="s">
        <v>391</v>
      </c>
      <c r="CA53" s="493">
        <f t="shared" si="276"/>
        <v>0</v>
      </c>
      <c r="CB53" s="481">
        <f t="shared" ref="CB53" si="1288">IFERROR(IF($F53="今回請求",CB52,IF($F53="済",CB52,0)),"")</f>
        <v>0</v>
      </c>
      <c r="CC53" s="481">
        <f t="shared" ref="CC53" si="1289">IFERROR(IF($F53="今回請求",CC52,IF($F53="済",CC52,0)),"")</f>
        <v>0</v>
      </c>
      <c r="CD53" s="485">
        <f t="shared" si="279"/>
        <v>0</v>
      </c>
      <c r="CE53" s="486">
        <f t="shared" si="280"/>
        <v>0</v>
      </c>
      <c r="CF53" s="487">
        <f t="shared" si="281"/>
        <v>0</v>
      </c>
      <c r="CG53" s="488"/>
      <c r="CH53" s="494">
        <f t="shared" si="282"/>
        <v>0</v>
      </c>
      <c r="CI53" s="485">
        <f t="shared" si="283"/>
        <v>0</v>
      </c>
      <c r="CJ53" s="485">
        <f t="shared" si="284"/>
        <v>0</v>
      </c>
      <c r="CK53" s="485">
        <f t="shared" si="285"/>
        <v>0</v>
      </c>
      <c r="CL53" s="485">
        <f t="shared" si="286"/>
        <v>0</v>
      </c>
      <c r="CM53" s="495">
        <f t="shared" si="287"/>
        <v>0</v>
      </c>
      <c r="CN53" s="496"/>
      <c r="CO53" s="481" t="str">
        <f t="shared" ref="CO53" si="1290">IFERROR(IF($F53="今回請求",CO52,IF($F53="済",CO52,"")),"")</f>
        <v/>
      </c>
      <c r="CP53" s="497">
        <f>IFERROR(IF(CR53="","",VLOOKUP(M53,'リスト　修正しない事'!$AD$7:$AE$29,2,0)),0)</f>
        <v>0</v>
      </c>
      <c r="CQ53" s="498">
        <f t="shared" ref="CQ53" si="1291">IFERROR(IF(CR53&gt;0,1,0),"")</f>
        <v>0</v>
      </c>
      <c r="CR53" s="481">
        <f t="shared" ref="CR53" si="1292">IFERROR(IF($F53="今回請求",CR52,IF($F53="済",CR52,0)),"")</f>
        <v>0</v>
      </c>
      <c r="CS53" s="499">
        <f t="shared" si="291"/>
        <v>0</v>
      </c>
      <c r="CT53" s="481">
        <f t="shared" ref="CT53" si="1293">IFERROR(IF($F53="今回請求",CT52,IF($F53="済",CT52,0)),"")</f>
        <v>0</v>
      </c>
      <c r="CU53" s="491">
        <f t="shared" si="293"/>
        <v>0</v>
      </c>
      <c r="CV53" s="485">
        <f t="shared" si="294"/>
        <v>0</v>
      </c>
      <c r="CW53" s="486">
        <f t="shared" si="295"/>
        <v>0</v>
      </c>
      <c r="CX53" s="487">
        <f t="shared" si="296"/>
        <v>0</v>
      </c>
      <c r="CY53" s="488"/>
      <c r="CZ53" s="481" t="str">
        <f t="shared" ref="CZ53" si="1294">IFERROR(IF($F53="今回請求",CZ52,IF($F53="済",CZ52,"")),"")</f>
        <v/>
      </c>
      <c r="DA53" s="500" t="s">
        <v>391</v>
      </c>
      <c r="DB53" s="500">
        <f t="shared" si="298"/>
        <v>0</v>
      </c>
      <c r="DC53" s="481">
        <f t="shared" ref="DC53" si="1295">IFERROR(IF($F53="今回請求",DC52,IF($F53="済",DC52,0)),"")</f>
        <v>0</v>
      </c>
      <c r="DD53" s="481">
        <f t="shared" ref="DD53" si="1296">IFERROR(IF($F53="今回請求",DD52,IF($F53="済",DD52,0)),"")</f>
        <v>0</v>
      </c>
      <c r="DE53" s="501">
        <f t="shared" si="301"/>
        <v>0</v>
      </c>
      <c r="DF53" s="486">
        <f t="shared" si="302"/>
        <v>0</v>
      </c>
      <c r="DG53" s="487">
        <f t="shared" si="303"/>
        <v>0</v>
      </c>
      <c r="DH53" s="488"/>
      <c r="DI53" s="481" t="str">
        <f t="shared" ref="DI53" si="1297">IFERROR(IF($F53="今回請求",DI52,IF($F53="済",DI52,"")),"")</f>
        <v/>
      </c>
      <c r="DJ53" s="492" t="s">
        <v>391</v>
      </c>
      <c r="DK53" s="492">
        <f t="shared" si="305"/>
        <v>0</v>
      </c>
      <c r="DL53" s="481">
        <f t="shared" ref="DL53" si="1298">IFERROR(IF($F53="今回請求",DL52,IF($F53="済",DL52,0)),"")</f>
        <v>0</v>
      </c>
      <c r="DM53" s="481">
        <f t="shared" ref="DM53" si="1299">IFERROR(IF($F53="今回請求",DM52,IF($F53="済",DM52,0)),"")</f>
        <v>0</v>
      </c>
      <c r="DN53" s="485">
        <f t="shared" si="308"/>
        <v>0</v>
      </c>
      <c r="DO53" s="486">
        <f t="shared" si="309"/>
        <v>0</v>
      </c>
      <c r="DP53" s="487">
        <f t="shared" si="310"/>
        <v>0</v>
      </c>
      <c r="DQ53" s="488"/>
      <c r="DR53" s="481" t="str">
        <f t="shared" ref="DR53" si="1300">IFERROR(IF($F53="今回請求",DR52,IF($F53="済",DR52,"")),"")</f>
        <v/>
      </c>
      <c r="DS53" s="502" t="s">
        <v>391</v>
      </c>
      <c r="DT53" s="502">
        <f t="shared" si="312"/>
        <v>0</v>
      </c>
      <c r="DU53" s="481">
        <f t="shared" ref="DU53" si="1301">IFERROR(IF($F53="今回請求",DU52,IF($F53="済",DU52,0)),"")</f>
        <v>0</v>
      </c>
      <c r="DV53" s="481">
        <f t="shared" ref="DV53" si="1302">IFERROR(IF($F53="今回請求",DV52,IF($F53="済",DV52,0)),"")</f>
        <v>0</v>
      </c>
      <c r="DW53" s="485">
        <f t="shared" si="315"/>
        <v>0</v>
      </c>
      <c r="DX53" s="486">
        <f t="shared" si="316"/>
        <v>0</v>
      </c>
      <c r="DY53" s="487">
        <f t="shared" si="317"/>
        <v>0</v>
      </c>
      <c r="DZ53" s="488"/>
      <c r="EA53" s="481" t="str">
        <f t="shared" ref="EA53" si="1303">IFERROR(IF($F53="今回請求",EA52,IF($F53="済",EA52,"")),"")</f>
        <v/>
      </c>
      <c r="EB53" s="492" t="s">
        <v>391</v>
      </c>
      <c r="EC53" s="492">
        <f t="shared" si="319"/>
        <v>0</v>
      </c>
      <c r="ED53" s="481">
        <f t="shared" ref="ED53" si="1304">IFERROR(IF($F53="今回請求",ED52,IF($F53="済",ED52,0)),"")</f>
        <v>0</v>
      </c>
      <c r="EE53" s="481">
        <f t="shared" ref="EE53" si="1305">IFERROR(IF($F53="今回請求",EE52,IF($F53="済",EE52,0)),"")</f>
        <v>0</v>
      </c>
      <c r="EF53" s="485">
        <f t="shared" si="322"/>
        <v>0</v>
      </c>
      <c r="EG53" s="486">
        <f t="shared" si="323"/>
        <v>0</v>
      </c>
      <c r="EH53" s="487">
        <f t="shared" si="324"/>
        <v>0</v>
      </c>
      <c r="EI53" s="488"/>
      <c r="EJ53" s="494">
        <f t="shared" si="325"/>
        <v>0</v>
      </c>
      <c r="EK53" s="503">
        <f t="shared" si="326"/>
        <v>0</v>
      </c>
      <c r="EL53" s="503">
        <f t="shared" si="327"/>
        <v>0</v>
      </c>
      <c r="EM53" s="485">
        <f t="shared" si="328"/>
        <v>0</v>
      </c>
      <c r="EN53" s="503">
        <f t="shared" si="329"/>
        <v>0</v>
      </c>
      <c r="EO53" s="504">
        <f t="shared" si="330"/>
        <v>0</v>
      </c>
      <c r="EP53" s="496"/>
      <c r="EQ53" s="505">
        <f t="shared" si="331"/>
        <v>0</v>
      </c>
      <c r="ER53" s="504">
        <f t="shared" si="332"/>
        <v>0</v>
      </c>
      <c r="ES53" s="504">
        <f t="shared" si="333"/>
        <v>0</v>
      </c>
      <c r="ET53" s="503">
        <f t="shared" si="334"/>
        <v>0</v>
      </c>
      <c r="EU53" s="485">
        <f t="shared" si="335"/>
        <v>0</v>
      </c>
      <c r="EV53" s="495">
        <f t="shared" si="336"/>
        <v>0</v>
      </c>
      <c r="EW53" s="494">
        <f t="shared" si="337"/>
        <v>0</v>
      </c>
      <c r="EX53" s="485">
        <f t="shared" si="338"/>
        <v>0</v>
      </c>
      <c r="EY53" s="503">
        <f t="shared" si="339"/>
        <v>0</v>
      </c>
      <c r="EZ53" s="503">
        <f t="shared" si="340"/>
        <v>0</v>
      </c>
      <c r="FA53" s="485">
        <f t="shared" si="341"/>
        <v>0</v>
      </c>
      <c r="FB53" s="486">
        <f t="shared" si="342"/>
        <v>0</v>
      </c>
      <c r="FC53" s="488">
        <f t="shared" si="343"/>
        <v>0</v>
      </c>
      <c r="FD53" s="505">
        <f t="shared" si="344"/>
        <v>0</v>
      </c>
      <c r="FE53" s="503">
        <f t="shared" si="345"/>
        <v>0</v>
      </c>
      <c r="FF53" s="503">
        <f t="shared" si="346"/>
        <v>0</v>
      </c>
      <c r="FG53" s="506">
        <f t="shared" si="347"/>
        <v>0</v>
      </c>
      <c r="FH53" s="507">
        <f t="shared" si="193"/>
        <v>0</v>
      </c>
      <c r="FI53" s="508">
        <f t="shared" si="194"/>
        <v>0</v>
      </c>
      <c r="FJ53" s="572"/>
      <c r="FK53" s="509">
        <f t="shared" si="195"/>
        <v>0</v>
      </c>
      <c r="FL53" s="508">
        <f t="shared" si="196"/>
        <v>0</v>
      </c>
      <c r="FM53" s="572"/>
      <c r="FN53" s="511">
        <f t="shared" si="197"/>
        <v>0</v>
      </c>
      <c r="FO53" s="508">
        <f t="shared" si="198"/>
        <v>0</v>
      </c>
      <c r="FP53" s="572"/>
      <c r="FQ53" s="509">
        <f t="shared" si="199"/>
        <v>0</v>
      </c>
      <c r="FR53" s="508">
        <f t="shared" si="200"/>
        <v>0</v>
      </c>
      <c r="FS53" s="572"/>
      <c r="FT53" s="509">
        <f t="shared" si="201"/>
        <v>0</v>
      </c>
      <c r="FU53" s="508">
        <f t="shared" si="202"/>
        <v>0</v>
      </c>
      <c r="FV53" s="572"/>
      <c r="FW53" s="507">
        <f t="shared" si="203"/>
        <v>0</v>
      </c>
      <c r="FX53" s="508">
        <f t="shared" si="204"/>
        <v>0</v>
      </c>
      <c r="FY53" s="572"/>
      <c r="FZ53" s="512">
        <f t="shared" si="205"/>
        <v>0</v>
      </c>
      <c r="GA53" s="501">
        <f t="shared" si="206"/>
        <v>0</v>
      </c>
      <c r="GB53" s="572"/>
      <c r="GC53" s="507">
        <f t="shared" si="207"/>
        <v>0</v>
      </c>
      <c r="GD53" s="508">
        <f t="shared" si="208"/>
        <v>0</v>
      </c>
      <c r="GE53" s="572"/>
      <c r="GF53" s="512">
        <f t="shared" si="209"/>
        <v>0</v>
      </c>
      <c r="GG53" s="508">
        <f t="shared" si="210"/>
        <v>0</v>
      </c>
      <c r="GH53" s="572"/>
      <c r="GI53" s="507">
        <f t="shared" si="211"/>
        <v>0</v>
      </c>
      <c r="GJ53" s="508">
        <f t="shared" si="212"/>
        <v>0</v>
      </c>
      <c r="GK53" s="572"/>
      <c r="GL53" s="512">
        <f t="shared" si="213"/>
        <v>0</v>
      </c>
      <c r="GM53" s="508">
        <f t="shared" si="214"/>
        <v>0</v>
      </c>
      <c r="GN53" s="572"/>
      <c r="GO53" s="509">
        <f t="shared" si="215"/>
        <v>0</v>
      </c>
      <c r="GP53" s="508">
        <f t="shared" si="216"/>
        <v>0</v>
      </c>
      <c r="GQ53" s="572"/>
      <c r="GR53" s="507">
        <f t="shared" si="348"/>
        <v>0</v>
      </c>
      <c r="GS53" s="508">
        <f t="shared" si="349"/>
        <v>0</v>
      </c>
      <c r="GT53" s="513">
        <f t="shared" si="217"/>
        <v>0</v>
      </c>
      <c r="GU53" s="510">
        <f t="shared" si="350"/>
        <v>0</v>
      </c>
      <c r="GV53" s="514" t="str">
        <f t="shared" ref="GV53" si="1306">IF($F53="今回請求",GV52,IF($F53="済",GV52,""))</f>
        <v/>
      </c>
      <c r="GW53" s="481">
        <f t="shared" ref="GW53" si="1307">IFERROR(IF($F53="今回請求",GW52,IF($F53="済",GW52,0)),"")</f>
        <v>0</v>
      </c>
      <c r="GX53" s="613"/>
      <c r="GY53" s="609">
        <f t="shared" si="1256"/>
        <v>0</v>
      </c>
      <c r="GZ53" s="609"/>
      <c r="HA53" s="609"/>
      <c r="HB53" s="599"/>
      <c r="HC53" s="620" t="str">
        <f t="shared" si="78"/>
        <v/>
      </c>
      <c r="HD53" s="621" t="str">
        <f t="shared" si="79"/>
        <v/>
      </c>
      <c r="HE53" s="622" t="str">
        <f t="shared" si="1257"/>
        <v>OK</v>
      </c>
    </row>
    <row r="54" spans="1:213" ht="25.5" customHeight="1">
      <c r="A54" s="28" t="str">
        <f t="shared" si="187"/>
        <v>令和６年度</v>
      </c>
      <c r="B54" s="29" t="str">
        <f t="shared" si="188"/>
        <v>2次</v>
      </c>
      <c r="C54" s="567" t="str">
        <f t="shared" si="189"/>
        <v>群馬県</v>
      </c>
      <c r="D54" s="25">
        <f t="shared" si="190"/>
        <v>20</v>
      </c>
      <c r="E54" s="24" t="s">
        <v>137</v>
      </c>
      <c r="F54" s="460">
        <f t="shared" si="732"/>
        <v>0</v>
      </c>
      <c r="G54" s="225"/>
      <c r="H54" s="224"/>
      <c r="I54" s="422"/>
      <c r="J54" s="384"/>
      <c r="K54" s="422"/>
      <c r="L54" s="423"/>
      <c r="M54" s="561"/>
      <c r="N54" s="385"/>
      <c r="O54" s="569" t="str">
        <f t="shared" ref="O54" si="1308">IF((S54+AM54)&gt;0,ROUNDDOWN((S54+AM54)/(V54+AP54),4)*1000," ")</f>
        <v xml:space="preserve"> </v>
      </c>
      <c r="P54" s="461" t="str">
        <f>IFERROR(IF(M54="","",VLOOKUP(M54,'リスト　修正しない事'!$Q$3:$R$30,2,0)),0)</f>
        <v/>
      </c>
      <c r="Q54" s="66"/>
      <c r="R54" s="450"/>
      <c r="S54" s="286"/>
      <c r="T54" s="462" t="str">
        <f>IFERROR(IF(M54="","",VLOOKUP(M54,'リスト　修正しない事'!$X$3:$Y$30,2,0)),0)</f>
        <v/>
      </c>
      <c r="U54" s="59">
        <f t="shared" si="230"/>
        <v>0</v>
      </c>
      <c r="V54" s="56"/>
      <c r="W54" s="50">
        <f t="shared" si="232"/>
        <v>0</v>
      </c>
      <c r="X54" s="49"/>
      <c r="Y54" s="50">
        <f t="shared" si="234"/>
        <v>0</v>
      </c>
      <c r="Z54" s="50">
        <f t="shared" si="235"/>
        <v>0</v>
      </c>
      <c r="AA54" s="54">
        <f t="shared" si="236"/>
        <v>0</v>
      </c>
      <c r="AB54" s="351">
        <f t="shared" si="237"/>
        <v>0</v>
      </c>
      <c r="AC54" s="55"/>
      <c r="AD54" s="286"/>
      <c r="AE54" s="289" t="s">
        <v>391</v>
      </c>
      <c r="AF54" s="59">
        <f t="shared" si="239"/>
        <v>0</v>
      </c>
      <c r="AG54" s="56"/>
      <c r="AH54" s="52"/>
      <c r="AI54" s="54">
        <f t="shared" si="242"/>
        <v>0</v>
      </c>
      <c r="AJ54" s="54">
        <f t="shared" si="243"/>
        <v>0</v>
      </c>
      <c r="AK54" s="351">
        <f t="shared" si="244"/>
        <v>0</v>
      </c>
      <c r="AL54" s="55"/>
      <c r="AM54" s="288"/>
      <c r="AN54" s="51" t="str">
        <f>IFERROR(IF(AP54="","",VLOOKUP(M54,'リスト　修正しない事'!$AA$3:$AB$30,2,0)),0)</f>
        <v/>
      </c>
      <c r="AO54" s="59">
        <f t="shared" si="246"/>
        <v>0</v>
      </c>
      <c r="AP54" s="56"/>
      <c r="AQ54" s="58">
        <f t="shared" si="248"/>
        <v>0</v>
      </c>
      <c r="AR54" s="52"/>
      <c r="AS54" s="59">
        <f t="shared" si="250"/>
        <v>0</v>
      </c>
      <c r="AT54" s="50">
        <f t="shared" si="251"/>
        <v>0</v>
      </c>
      <c r="AU54" s="54">
        <f t="shared" si="252"/>
        <v>0</v>
      </c>
      <c r="AV54" s="351">
        <f t="shared" si="253"/>
        <v>0</v>
      </c>
      <c r="AW54" s="55"/>
      <c r="AX54" s="286"/>
      <c r="AY54" s="289" t="s">
        <v>129</v>
      </c>
      <c r="AZ54" s="59">
        <f t="shared" si="255"/>
        <v>0</v>
      </c>
      <c r="BA54" s="56"/>
      <c r="BB54" s="52"/>
      <c r="BC54" s="50">
        <f t="shared" si="258"/>
        <v>0</v>
      </c>
      <c r="BD54" s="54">
        <f t="shared" si="259"/>
        <v>0</v>
      </c>
      <c r="BE54" s="351">
        <f t="shared" si="260"/>
        <v>0</v>
      </c>
      <c r="BF54" s="55"/>
      <c r="BG54" s="288"/>
      <c r="BH54" s="289" t="s">
        <v>391</v>
      </c>
      <c r="BI54" s="59">
        <f t="shared" si="262"/>
        <v>0</v>
      </c>
      <c r="BJ54" s="56"/>
      <c r="BK54" s="52"/>
      <c r="BL54" s="50">
        <f t="shared" si="265"/>
        <v>0</v>
      </c>
      <c r="BM54" s="54">
        <f t="shared" si="266"/>
        <v>0</v>
      </c>
      <c r="BN54" s="351">
        <f t="shared" si="267"/>
        <v>0</v>
      </c>
      <c r="BO54" s="55"/>
      <c r="BP54" s="286"/>
      <c r="BQ54" s="289" t="s">
        <v>391</v>
      </c>
      <c r="BR54" s="59">
        <f t="shared" si="269"/>
        <v>0</v>
      </c>
      <c r="BS54" s="56"/>
      <c r="BT54" s="52"/>
      <c r="BU54" s="50">
        <f t="shared" si="272"/>
        <v>0</v>
      </c>
      <c r="BV54" s="54">
        <f t="shared" si="273"/>
        <v>0</v>
      </c>
      <c r="BW54" s="351">
        <f t="shared" si="274"/>
        <v>0</v>
      </c>
      <c r="BX54" s="55"/>
      <c r="BY54" s="288"/>
      <c r="BZ54" s="289" t="s">
        <v>391</v>
      </c>
      <c r="CA54" s="59">
        <f t="shared" si="276"/>
        <v>0</v>
      </c>
      <c r="CB54" s="56"/>
      <c r="CC54" s="52"/>
      <c r="CD54" s="50">
        <f t="shared" si="279"/>
        <v>0</v>
      </c>
      <c r="CE54" s="54">
        <f t="shared" si="280"/>
        <v>0</v>
      </c>
      <c r="CF54" s="351">
        <f t="shared" si="281"/>
        <v>0</v>
      </c>
      <c r="CG54" s="55"/>
      <c r="CH54" s="48">
        <f t="shared" si="282"/>
        <v>0</v>
      </c>
      <c r="CI54" s="50">
        <f t="shared" si="283"/>
        <v>0</v>
      </c>
      <c r="CJ54" s="50">
        <f t="shared" si="284"/>
        <v>0</v>
      </c>
      <c r="CK54" s="50">
        <f t="shared" si="285"/>
        <v>0</v>
      </c>
      <c r="CL54" s="50">
        <f t="shared" si="286"/>
        <v>0</v>
      </c>
      <c r="CM54" s="304">
        <f t="shared" si="287"/>
        <v>0</v>
      </c>
      <c r="CN54" s="61"/>
      <c r="CO54" s="288"/>
      <c r="CP54" s="51" t="str">
        <f>IFERROR(IF(CR54="","",VLOOKUP(M54,'リスト　修正しない事'!$AD$7:$AE$29,2,0)),0)</f>
        <v/>
      </c>
      <c r="CQ54" s="424">
        <f t="shared" ref="CQ54" si="1309">IF(CR54&gt;0,1,0)</f>
        <v>0</v>
      </c>
      <c r="CR54" s="56"/>
      <c r="CS54" s="50">
        <f t="shared" si="291"/>
        <v>0</v>
      </c>
      <c r="CT54" s="52"/>
      <c r="CU54" s="59">
        <f t="shared" si="293"/>
        <v>0</v>
      </c>
      <c r="CV54" s="50">
        <f t="shared" si="294"/>
        <v>0</v>
      </c>
      <c r="CW54" s="54">
        <f t="shared" si="295"/>
        <v>0</v>
      </c>
      <c r="CX54" s="351">
        <f t="shared" si="296"/>
        <v>0</v>
      </c>
      <c r="CY54" s="55"/>
      <c r="CZ54" s="288"/>
      <c r="DA54" s="289" t="s">
        <v>391</v>
      </c>
      <c r="DB54" s="424">
        <f t="shared" si="298"/>
        <v>0</v>
      </c>
      <c r="DC54" s="56"/>
      <c r="DD54" s="52"/>
      <c r="DE54" s="50">
        <f t="shared" si="301"/>
        <v>0</v>
      </c>
      <c r="DF54" s="54">
        <f t="shared" si="302"/>
        <v>0</v>
      </c>
      <c r="DG54" s="351">
        <f t="shared" si="303"/>
        <v>0</v>
      </c>
      <c r="DH54" s="55"/>
      <c r="DI54" s="288"/>
      <c r="DJ54" s="289" t="s">
        <v>391</v>
      </c>
      <c r="DK54" s="424">
        <f t="shared" si="305"/>
        <v>0</v>
      </c>
      <c r="DL54" s="56"/>
      <c r="DM54" s="52"/>
      <c r="DN54" s="50">
        <f t="shared" si="308"/>
        <v>0</v>
      </c>
      <c r="DO54" s="54">
        <f t="shared" si="309"/>
        <v>0</v>
      </c>
      <c r="DP54" s="351">
        <f t="shared" si="310"/>
        <v>0</v>
      </c>
      <c r="DQ54" s="55"/>
      <c r="DR54" s="288"/>
      <c r="DS54" s="289" t="s">
        <v>391</v>
      </c>
      <c r="DT54" s="424">
        <f t="shared" si="312"/>
        <v>0</v>
      </c>
      <c r="DU54" s="56"/>
      <c r="DV54" s="52"/>
      <c r="DW54" s="50">
        <f t="shared" si="315"/>
        <v>0</v>
      </c>
      <c r="DX54" s="54">
        <f t="shared" si="316"/>
        <v>0</v>
      </c>
      <c r="DY54" s="351">
        <f t="shared" si="317"/>
        <v>0</v>
      </c>
      <c r="DZ54" s="55"/>
      <c r="EA54" s="288"/>
      <c r="EB54" s="289" t="s">
        <v>391</v>
      </c>
      <c r="EC54" s="424">
        <f t="shared" si="319"/>
        <v>0</v>
      </c>
      <c r="ED54" s="56"/>
      <c r="EE54" s="52"/>
      <c r="EF54" s="50">
        <f t="shared" si="322"/>
        <v>0</v>
      </c>
      <c r="EG54" s="54">
        <f t="shared" si="323"/>
        <v>0</v>
      </c>
      <c r="EH54" s="351">
        <f t="shared" si="324"/>
        <v>0</v>
      </c>
      <c r="EI54" s="55"/>
      <c r="EJ54" s="48">
        <f t="shared" si="325"/>
        <v>0</v>
      </c>
      <c r="EK54" s="51">
        <f t="shared" si="326"/>
        <v>0</v>
      </c>
      <c r="EL54" s="51">
        <f t="shared" si="327"/>
        <v>0</v>
      </c>
      <c r="EM54" s="50">
        <f t="shared" si="328"/>
        <v>0</v>
      </c>
      <c r="EN54" s="51">
        <f t="shared" si="329"/>
        <v>0</v>
      </c>
      <c r="EO54" s="62">
        <f t="shared" si="330"/>
        <v>0</v>
      </c>
      <c r="EP54" s="61"/>
      <c r="EQ54" s="64">
        <f t="shared" si="331"/>
        <v>0</v>
      </c>
      <c r="ER54" s="62">
        <f t="shared" si="332"/>
        <v>0</v>
      </c>
      <c r="ES54" s="62">
        <f t="shared" si="333"/>
        <v>0</v>
      </c>
      <c r="ET54" s="51">
        <f t="shared" si="334"/>
        <v>0</v>
      </c>
      <c r="EU54" s="50">
        <f t="shared" si="335"/>
        <v>0</v>
      </c>
      <c r="EV54" s="304">
        <f t="shared" si="336"/>
        <v>0</v>
      </c>
      <c r="EW54" s="48">
        <f t="shared" si="337"/>
        <v>0</v>
      </c>
      <c r="EX54" s="50">
        <f t="shared" si="338"/>
        <v>0</v>
      </c>
      <c r="EY54" s="51">
        <f t="shared" si="339"/>
        <v>0</v>
      </c>
      <c r="EZ54" s="51">
        <f t="shared" si="340"/>
        <v>0</v>
      </c>
      <c r="FA54" s="50">
        <f t="shared" si="341"/>
        <v>0</v>
      </c>
      <c r="FB54" s="54">
        <f t="shared" si="342"/>
        <v>0</v>
      </c>
      <c r="FC54" s="55">
        <f t="shared" si="343"/>
        <v>0</v>
      </c>
      <c r="FD54" s="64">
        <f t="shared" si="344"/>
        <v>0</v>
      </c>
      <c r="FE54" s="51">
        <f t="shared" si="345"/>
        <v>0</v>
      </c>
      <c r="FF54" s="51">
        <f t="shared" si="346"/>
        <v>0</v>
      </c>
      <c r="FG54" s="63">
        <f t="shared" si="347"/>
        <v>0</v>
      </c>
      <c r="FH54" s="53">
        <f t="shared" si="193"/>
        <v>0</v>
      </c>
      <c r="FI54" s="60">
        <f t="shared" si="194"/>
        <v>0</v>
      </c>
      <c r="FJ54" s="571"/>
      <c r="FK54" s="369">
        <f t="shared" si="195"/>
        <v>0</v>
      </c>
      <c r="FL54" s="60">
        <f t="shared" si="196"/>
        <v>0</v>
      </c>
      <c r="FM54" s="571"/>
      <c r="FN54" s="355">
        <f t="shared" si="197"/>
        <v>0</v>
      </c>
      <c r="FO54" s="60">
        <f t="shared" si="198"/>
        <v>0</v>
      </c>
      <c r="FP54" s="571"/>
      <c r="FQ54" s="369">
        <f t="shared" si="199"/>
        <v>0</v>
      </c>
      <c r="FR54" s="60">
        <f t="shared" si="200"/>
        <v>0</v>
      </c>
      <c r="FS54" s="571"/>
      <c r="FT54" s="369">
        <f t="shared" si="201"/>
        <v>0</v>
      </c>
      <c r="FU54" s="60">
        <f t="shared" si="202"/>
        <v>0</v>
      </c>
      <c r="FV54" s="571"/>
      <c r="FW54" s="53">
        <f t="shared" si="203"/>
        <v>0</v>
      </c>
      <c r="FX54" s="60">
        <f t="shared" si="204"/>
        <v>0</v>
      </c>
      <c r="FY54" s="571"/>
      <c r="FZ54" s="377">
        <f t="shared" si="205"/>
        <v>0</v>
      </c>
      <c r="GA54" s="425">
        <f t="shared" si="206"/>
        <v>0</v>
      </c>
      <c r="GB54" s="571"/>
      <c r="GC54" s="53">
        <f t="shared" si="207"/>
        <v>0</v>
      </c>
      <c r="GD54" s="60">
        <f t="shared" si="208"/>
        <v>0</v>
      </c>
      <c r="GE54" s="571"/>
      <c r="GF54" s="377">
        <f t="shared" si="209"/>
        <v>0</v>
      </c>
      <c r="GG54" s="60">
        <f t="shared" si="210"/>
        <v>0</v>
      </c>
      <c r="GH54" s="571"/>
      <c r="GI54" s="53">
        <f t="shared" si="211"/>
        <v>0</v>
      </c>
      <c r="GJ54" s="60">
        <f t="shared" si="212"/>
        <v>0</v>
      </c>
      <c r="GK54" s="571"/>
      <c r="GL54" s="377">
        <f t="shared" si="213"/>
        <v>0</v>
      </c>
      <c r="GM54" s="60">
        <f t="shared" si="214"/>
        <v>0</v>
      </c>
      <c r="GN54" s="571"/>
      <c r="GO54" s="369">
        <f t="shared" si="215"/>
        <v>0</v>
      </c>
      <c r="GP54" s="60">
        <f t="shared" si="216"/>
        <v>0</v>
      </c>
      <c r="GQ54" s="571"/>
      <c r="GR54" s="53">
        <f t="shared" si="348"/>
        <v>0</v>
      </c>
      <c r="GS54" s="60">
        <f t="shared" si="349"/>
        <v>0</v>
      </c>
      <c r="GT54" s="57">
        <f t="shared" si="217"/>
        <v>0</v>
      </c>
      <c r="GU54" s="65">
        <f t="shared" si="350"/>
        <v>0</v>
      </c>
      <c r="GV54" s="428"/>
      <c r="GW54" s="430"/>
      <c r="GX54" s="608"/>
      <c r="GY54" s="609">
        <f t="shared" si="1256"/>
        <v>0</v>
      </c>
      <c r="GZ54" s="609"/>
      <c r="HA54" s="609"/>
      <c r="HB54" s="599"/>
      <c r="HC54" s="617" t="str">
        <f t="shared" si="78"/>
        <v/>
      </c>
      <c r="HD54" s="618" t="str">
        <f t="shared" si="79"/>
        <v xml:space="preserve"> </v>
      </c>
      <c r="HE54" s="619" t="str">
        <f t="shared" si="1257"/>
        <v>OK</v>
      </c>
    </row>
    <row r="55" spans="1:213" ht="25.5" customHeight="1" thickBot="1">
      <c r="A55" s="358" t="str">
        <f t="shared" si="187"/>
        <v>令和６年度</v>
      </c>
      <c r="B55" s="359" t="str">
        <f t="shared" si="188"/>
        <v>2次</v>
      </c>
      <c r="C55" s="568" t="str">
        <f t="shared" si="189"/>
        <v>群馬県</v>
      </c>
      <c r="D55" s="360">
        <f t="shared" si="190"/>
        <v>20</v>
      </c>
      <c r="E55" s="361" t="s">
        <v>138</v>
      </c>
      <c r="F55" s="451"/>
      <c r="G55" s="517">
        <f t="shared" ref="G55" si="1310">+G54</f>
        <v>0</v>
      </c>
      <c r="H55" s="518" t="str">
        <f t="shared" ref="H55" si="1311">IF($F55="今回請求",H54,IF($F55="済",H54,""))</f>
        <v/>
      </c>
      <c r="I55" s="519" t="str">
        <f t="shared" ref="I55" si="1312">IF($F55="今回請求",I54,IF($F55="済",I54,""))</f>
        <v/>
      </c>
      <c r="J55" s="520" t="str">
        <f t="shared" ref="J55" si="1313">IF($F55="今回請求",J54,IF($F55="済",J54,""))</f>
        <v/>
      </c>
      <c r="K55" s="521" t="str">
        <f t="shared" ref="K55" si="1314">IF($F55="今回請求",K54,IF($F55="済",K54,""))</f>
        <v/>
      </c>
      <c r="L55" s="522" t="str">
        <f t="shared" ref="L55" si="1315">IF($F55="今回請求",L54,IF($F55="済",L54,""))</f>
        <v/>
      </c>
      <c r="M55" s="523" t="str">
        <f t="shared" ref="M55" si="1316">IF($F55="今回請求",M54,IF($F55="済",M54,""))</f>
        <v/>
      </c>
      <c r="N55" s="522" t="str">
        <f t="shared" ref="N55" si="1317">IF($F55="今回請求",N54,IF($F55="済",N54,""))</f>
        <v/>
      </c>
      <c r="O55" s="585" t="str">
        <f t="shared" ref="O55" si="1318">IFERROR(IF((S55+AM55)&gt;0,ROUNDDOWN((S55+AM55)/(V55+AP55),4)*1000," "),"")</f>
        <v/>
      </c>
      <c r="P55" s="524" t="str">
        <f>IFERROR(IF(M55="","",VLOOKUP(M55,'リスト　修正しない事'!$Q$3:$R$30,2,0)),0)</f>
        <v/>
      </c>
      <c r="Q55" s="525" t="str">
        <f t="shared" ref="Q55:R55" si="1319">IF($F55="今回請求",Q54,IF($F55="済",Q54,""))</f>
        <v/>
      </c>
      <c r="R55" s="526" t="str">
        <f t="shared" si="1319"/>
        <v/>
      </c>
      <c r="S55" s="527" t="str">
        <f t="shared" ref="S55" si="1320">IFERROR(IF($F55="今回請求",S54,IF($F55="済",S54,"")),"")</f>
        <v/>
      </c>
      <c r="T55" s="528" t="str">
        <f>IFERROR(IF(M55="","",VLOOKUP(M55,'リスト　修正しない事'!$X$3:$Y$30,2,0)),0)</f>
        <v/>
      </c>
      <c r="U55" s="529">
        <f t="shared" si="230"/>
        <v>0</v>
      </c>
      <c r="V55" s="527">
        <f t="shared" ref="V55" si="1321">IFERROR(IF($F55="今回請求",V54,IF($F55="済",V54,0)),"")</f>
        <v>0</v>
      </c>
      <c r="W55" s="530">
        <f t="shared" si="232"/>
        <v>0</v>
      </c>
      <c r="X55" s="527">
        <f t="shared" ref="X55" si="1322">IFERROR(IF($F55="今回請求",X54,IF($F55="済",X54,0)),"")</f>
        <v>0</v>
      </c>
      <c r="Y55" s="531">
        <f t="shared" si="234"/>
        <v>0</v>
      </c>
      <c r="Z55" s="531">
        <f t="shared" si="235"/>
        <v>0</v>
      </c>
      <c r="AA55" s="532">
        <f t="shared" si="236"/>
        <v>0</v>
      </c>
      <c r="AB55" s="533">
        <f t="shared" si="237"/>
        <v>0</v>
      </c>
      <c r="AC55" s="534"/>
      <c r="AD55" s="527" t="str">
        <f t="shared" ref="AD55" si="1323">IFERROR(IF($F55="今回請求",AD54,IF($F55="済",AD54,"")),"")</f>
        <v/>
      </c>
      <c r="AE55" s="530" t="s">
        <v>391</v>
      </c>
      <c r="AF55" s="530">
        <f t="shared" si="239"/>
        <v>0</v>
      </c>
      <c r="AG55" s="527">
        <f t="shared" ref="AG55" si="1324">IFERROR(IF($F55="今回請求",AG54,IF($F55="済",AG54,0)),"")</f>
        <v>0</v>
      </c>
      <c r="AH55" s="527">
        <f t="shared" ref="AH55" si="1325">IFERROR(IF($F55="今回請求",AH54,IF($F55="済",AH54,0)),"")</f>
        <v>0</v>
      </c>
      <c r="AI55" s="535">
        <f t="shared" si="242"/>
        <v>0</v>
      </c>
      <c r="AJ55" s="532">
        <f t="shared" si="243"/>
        <v>0</v>
      </c>
      <c r="AK55" s="533">
        <f t="shared" si="244"/>
        <v>0</v>
      </c>
      <c r="AL55" s="534"/>
      <c r="AM55" s="527" t="str">
        <f t="shared" ref="AM55" si="1326">IFERROR(IF($F55="今回請求",AM54,IF($F55="済",AM54,"")),"")</f>
        <v/>
      </c>
      <c r="AN55" s="536">
        <f>IFERROR(IF(AP55="","",VLOOKUP(M55,'リスト　修正しない事'!$AA$3:$AB$30,2,0)),0)</f>
        <v>0</v>
      </c>
      <c r="AO55" s="536">
        <f t="shared" si="246"/>
        <v>0</v>
      </c>
      <c r="AP55" s="527">
        <f t="shared" ref="AP55" si="1327">IFERROR(IF($F55="今回請求",AP54,IF($F55="済",AP54,0)),"")</f>
        <v>0</v>
      </c>
      <c r="AQ55" s="536">
        <f t="shared" si="248"/>
        <v>0</v>
      </c>
      <c r="AR55" s="527">
        <f t="shared" ref="AR55" si="1328">IFERROR(IF($F55="今回請求",AR54,IF($F55="済",AR54,0)),"")</f>
        <v>0</v>
      </c>
      <c r="AS55" s="537">
        <f t="shared" si="250"/>
        <v>0</v>
      </c>
      <c r="AT55" s="531">
        <f t="shared" si="251"/>
        <v>0</v>
      </c>
      <c r="AU55" s="532">
        <f t="shared" si="252"/>
        <v>0</v>
      </c>
      <c r="AV55" s="533">
        <f t="shared" si="253"/>
        <v>0</v>
      </c>
      <c r="AW55" s="534"/>
      <c r="AX55" s="527" t="str">
        <f t="shared" ref="AX55" si="1329">IFERROR(IF($F55="今回請求",AX54,IF($F55="済",AX54,"")),"")</f>
        <v/>
      </c>
      <c r="AY55" s="538" t="s">
        <v>129</v>
      </c>
      <c r="AZ55" s="539">
        <f t="shared" si="255"/>
        <v>0</v>
      </c>
      <c r="BA55" s="527">
        <f t="shared" ref="BA55" si="1330">IFERROR(IF($F55="今回請求",BA54,IF($F55="済",BA54,0)),"")</f>
        <v>0</v>
      </c>
      <c r="BB55" s="527">
        <f t="shared" ref="BB55" si="1331">IFERROR(IF($F55="今回請求",BB54,IF($F55="済",BB54,0)),"")</f>
        <v>0</v>
      </c>
      <c r="BC55" s="531">
        <f t="shared" si="258"/>
        <v>0</v>
      </c>
      <c r="BD55" s="532">
        <f t="shared" si="259"/>
        <v>0</v>
      </c>
      <c r="BE55" s="533">
        <f t="shared" si="260"/>
        <v>0</v>
      </c>
      <c r="BF55" s="534"/>
      <c r="BG55" s="527" t="str">
        <f t="shared" ref="BG55" si="1332">IFERROR(IF($F55="今回請求",BG54,IF($F55="済",BG54,"")),"")</f>
        <v/>
      </c>
      <c r="BH55" s="538" t="s">
        <v>391</v>
      </c>
      <c r="BI55" s="539">
        <f t="shared" si="262"/>
        <v>0</v>
      </c>
      <c r="BJ55" s="527">
        <f t="shared" ref="BJ55" si="1333">IFERROR(IF($F55="今回請求",BJ54,IF($F55="済",BJ54,0)),"")</f>
        <v>0</v>
      </c>
      <c r="BK55" s="527">
        <f t="shared" ref="BK55" si="1334">IFERROR(IF($F55="今回請求",BK54,IF($F55="済",BK54,0)),"")</f>
        <v>0</v>
      </c>
      <c r="BL55" s="531">
        <f t="shared" si="265"/>
        <v>0</v>
      </c>
      <c r="BM55" s="532">
        <f t="shared" si="266"/>
        <v>0</v>
      </c>
      <c r="BN55" s="533">
        <f t="shared" si="267"/>
        <v>0</v>
      </c>
      <c r="BO55" s="534"/>
      <c r="BP55" s="527" t="str">
        <f t="shared" ref="BP55" si="1335">IFERROR(IF($F55="今回請求",BP54,IF($F55="済",BP54,"")),"")</f>
        <v/>
      </c>
      <c r="BQ55" s="538" t="s">
        <v>391</v>
      </c>
      <c r="BR55" s="539">
        <f t="shared" si="269"/>
        <v>0</v>
      </c>
      <c r="BS55" s="527">
        <f t="shared" ref="BS55" si="1336">IFERROR(IF($F55="今回請求",BS54,IF($F55="済",BS54,0)),"")</f>
        <v>0</v>
      </c>
      <c r="BT55" s="527">
        <f t="shared" ref="BT55" si="1337">IFERROR(IF($F55="今回請求",BT54,IF($F55="済",BT54,0)),"")</f>
        <v>0</v>
      </c>
      <c r="BU55" s="531">
        <f t="shared" si="272"/>
        <v>0</v>
      </c>
      <c r="BV55" s="532">
        <f t="shared" si="273"/>
        <v>0</v>
      </c>
      <c r="BW55" s="533">
        <f t="shared" si="274"/>
        <v>0</v>
      </c>
      <c r="BX55" s="534"/>
      <c r="BY55" s="527" t="str">
        <f t="shared" ref="BY55" si="1338">IFERROR(IF($F55="今回請求",BY54,IF($F55="済",BY54,"")),"")</f>
        <v/>
      </c>
      <c r="BZ55" s="538" t="s">
        <v>391</v>
      </c>
      <c r="CA55" s="539">
        <f t="shared" si="276"/>
        <v>0</v>
      </c>
      <c r="CB55" s="527">
        <f t="shared" ref="CB55" si="1339">IFERROR(IF($F55="今回請求",CB54,IF($F55="済",CB54,0)),"")</f>
        <v>0</v>
      </c>
      <c r="CC55" s="527">
        <f t="shared" ref="CC55" si="1340">IFERROR(IF($F55="今回請求",CC54,IF($F55="済",CC54,0)),"")</f>
        <v>0</v>
      </c>
      <c r="CD55" s="531">
        <f t="shared" si="279"/>
        <v>0</v>
      </c>
      <c r="CE55" s="532">
        <f t="shared" si="280"/>
        <v>0</v>
      </c>
      <c r="CF55" s="533">
        <f t="shared" si="281"/>
        <v>0</v>
      </c>
      <c r="CG55" s="534"/>
      <c r="CH55" s="540">
        <f t="shared" si="282"/>
        <v>0</v>
      </c>
      <c r="CI55" s="531">
        <f t="shared" si="283"/>
        <v>0</v>
      </c>
      <c r="CJ55" s="531">
        <f t="shared" si="284"/>
        <v>0</v>
      </c>
      <c r="CK55" s="531">
        <f t="shared" si="285"/>
        <v>0</v>
      </c>
      <c r="CL55" s="531">
        <f t="shared" si="286"/>
        <v>0</v>
      </c>
      <c r="CM55" s="541">
        <f t="shared" si="287"/>
        <v>0</v>
      </c>
      <c r="CN55" s="542"/>
      <c r="CO55" s="527" t="str">
        <f t="shared" ref="CO55" si="1341">IFERROR(IF($F55="今回請求",CO54,IF($F55="済",CO54,"")),"")</f>
        <v/>
      </c>
      <c r="CP55" s="543">
        <f>IFERROR(IF(CR55="","",VLOOKUP(M55,'リスト　修正しない事'!$AD$7:$AE$29,2,0)),0)</f>
        <v>0</v>
      </c>
      <c r="CQ55" s="544">
        <f t="shared" ref="CQ55" si="1342">IFERROR(IF(CR55&gt;0,1,0),"")</f>
        <v>0</v>
      </c>
      <c r="CR55" s="527">
        <f t="shared" ref="CR55" si="1343">IFERROR(IF($F55="今回請求",CR54,IF($F55="済",CR54,0)),"")</f>
        <v>0</v>
      </c>
      <c r="CS55" s="545">
        <f t="shared" si="291"/>
        <v>0</v>
      </c>
      <c r="CT55" s="527">
        <f t="shared" ref="CT55" si="1344">IFERROR(IF($F55="今回請求",CT54,IF($F55="済",CT54,0)),"")</f>
        <v>0</v>
      </c>
      <c r="CU55" s="537">
        <f t="shared" si="293"/>
        <v>0</v>
      </c>
      <c r="CV55" s="531">
        <f t="shared" si="294"/>
        <v>0</v>
      </c>
      <c r="CW55" s="532">
        <f t="shared" si="295"/>
        <v>0</v>
      </c>
      <c r="CX55" s="533">
        <f t="shared" si="296"/>
        <v>0</v>
      </c>
      <c r="CY55" s="534"/>
      <c r="CZ55" s="527" t="str">
        <f t="shared" ref="CZ55" si="1345">IFERROR(IF($F55="今回請求",CZ54,IF($F55="済",CZ54,"")),"")</f>
        <v/>
      </c>
      <c r="DA55" s="546" t="s">
        <v>391</v>
      </c>
      <c r="DB55" s="546">
        <f t="shared" si="298"/>
        <v>0</v>
      </c>
      <c r="DC55" s="527">
        <f t="shared" ref="DC55" si="1346">IFERROR(IF($F55="今回請求",DC54,IF($F55="済",DC54,0)),"")</f>
        <v>0</v>
      </c>
      <c r="DD55" s="527">
        <f t="shared" ref="DD55" si="1347">IFERROR(IF($F55="今回請求",DD54,IF($F55="済",DD54,0)),"")</f>
        <v>0</v>
      </c>
      <c r="DE55" s="547">
        <f t="shared" si="301"/>
        <v>0</v>
      </c>
      <c r="DF55" s="532">
        <f t="shared" si="302"/>
        <v>0</v>
      </c>
      <c r="DG55" s="533">
        <f t="shared" si="303"/>
        <v>0</v>
      </c>
      <c r="DH55" s="534"/>
      <c r="DI55" s="527" t="str">
        <f t="shared" ref="DI55" si="1348">IFERROR(IF($F55="今回請求",DI54,IF($F55="済",DI54,"")),"")</f>
        <v/>
      </c>
      <c r="DJ55" s="538" t="s">
        <v>391</v>
      </c>
      <c r="DK55" s="538">
        <f t="shared" si="305"/>
        <v>0</v>
      </c>
      <c r="DL55" s="527">
        <f t="shared" ref="DL55" si="1349">IFERROR(IF($F55="今回請求",DL54,IF($F55="済",DL54,0)),"")</f>
        <v>0</v>
      </c>
      <c r="DM55" s="527">
        <f t="shared" ref="DM55" si="1350">IFERROR(IF($F55="今回請求",DM54,IF($F55="済",DM54,0)),"")</f>
        <v>0</v>
      </c>
      <c r="DN55" s="531">
        <f t="shared" si="308"/>
        <v>0</v>
      </c>
      <c r="DO55" s="532">
        <f t="shared" si="309"/>
        <v>0</v>
      </c>
      <c r="DP55" s="533">
        <f t="shared" si="310"/>
        <v>0</v>
      </c>
      <c r="DQ55" s="534"/>
      <c r="DR55" s="527" t="str">
        <f t="shared" ref="DR55" si="1351">IFERROR(IF($F55="今回請求",DR54,IF($F55="済",DR54,"")),"")</f>
        <v/>
      </c>
      <c r="DS55" s="548" t="s">
        <v>391</v>
      </c>
      <c r="DT55" s="548">
        <f t="shared" si="312"/>
        <v>0</v>
      </c>
      <c r="DU55" s="527">
        <f t="shared" ref="DU55" si="1352">IFERROR(IF($F55="今回請求",DU54,IF($F55="済",DU54,0)),"")</f>
        <v>0</v>
      </c>
      <c r="DV55" s="527">
        <f t="shared" ref="DV55" si="1353">IFERROR(IF($F55="今回請求",DV54,IF($F55="済",DV54,0)),"")</f>
        <v>0</v>
      </c>
      <c r="DW55" s="531">
        <f t="shared" si="315"/>
        <v>0</v>
      </c>
      <c r="DX55" s="532">
        <f t="shared" si="316"/>
        <v>0</v>
      </c>
      <c r="DY55" s="533">
        <f t="shared" si="317"/>
        <v>0</v>
      </c>
      <c r="DZ55" s="534"/>
      <c r="EA55" s="527" t="str">
        <f t="shared" ref="EA55" si="1354">IFERROR(IF($F55="今回請求",EA54,IF($F55="済",EA54,"")),"")</f>
        <v/>
      </c>
      <c r="EB55" s="538" t="s">
        <v>391</v>
      </c>
      <c r="EC55" s="538">
        <f t="shared" si="319"/>
        <v>0</v>
      </c>
      <c r="ED55" s="527">
        <f t="shared" ref="ED55" si="1355">IFERROR(IF($F55="今回請求",ED54,IF($F55="済",ED54,0)),"")</f>
        <v>0</v>
      </c>
      <c r="EE55" s="527">
        <f t="shared" ref="EE55" si="1356">IFERROR(IF($F55="今回請求",EE54,IF($F55="済",EE54,0)),"")</f>
        <v>0</v>
      </c>
      <c r="EF55" s="531">
        <f t="shared" si="322"/>
        <v>0</v>
      </c>
      <c r="EG55" s="532">
        <f t="shared" si="323"/>
        <v>0</v>
      </c>
      <c r="EH55" s="533">
        <f t="shared" si="324"/>
        <v>0</v>
      </c>
      <c r="EI55" s="534"/>
      <c r="EJ55" s="540">
        <f t="shared" si="325"/>
        <v>0</v>
      </c>
      <c r="EK55" s="549">
        <f t="shared" si="326"/>
        <v>0</v>
      </c>
      <c r="EL55" s="549">
        <f t="shared" si="327"/>
        <v>0</v>
      </c>
      <c r="EM55" s="531">
        <f t="shared" si="328"/>
        <v>0</v>
      </c>
      <c r="EN55" s="549">
        <f t="shared" si="329"/>
        <v>0</v>
      </c>
      <c r="EO55" s="550">
        <f t="shared" si="330"/>
        <v>0</v>
      </c>
      <c r="EP55" s="542"/>
      <c r="EQ55" s="551">
        <f t="shared" si="331"/>
        <v>0</v>
      </c>
      <c r="ER55" s="550">
        <f t="shared" si="332"/>
        <v>0</v>
      </c>
      <c r="ES55" s="550">
        <f t="shared" si="333"/>
        <v>0</v>
      </c>
      <c r="ET55" s="549">
        <f t="shared" si="334"/>
        <v>0</v>
      </c>
      <c r="EU55" s="531">
        <f t="shared" si="335"/>
        <v>0</v>
      </c>
      <c r="EV55" s="541">
        <f t="shared" si="336"/>
        <v>0</v>
      </c>
      <c r="EW55" s="540">
        <f t="shared" si="337"/>
        <v>0</v>
      </c>
      <c r="EX55" s="531">
        <f t="shared" si="338"/>
        <v>0</v>
      </c>
      <c r="EY55" s="549">
        <f t="shared" si="339"/>
        <v>0</v>
      </c>
      <c r="EZ55" s="549">
        <f t="shared" si="340"/>
        <v>0</v>
      </c>
      <c r="FA55" s="531">
        <f t="shared" si="341"/>
        <v>0</v>
      </c>
      <c r="FB55" s="532">
        <f t="shared" si="342"/>
        <v>0</v>
      </c>
      <c r="FC55" s="534">
        <f t="shared" si="343"/>
        <v>0</v>
      </c>
      <c r="FD55" s="551">
        <f t="shared" si="344"/>
        <v>0</v>
      </c>
      <c r="FE55" s="549">
        <f t="shared" si="345"/>
        <v>0</v>
      </c>
      <c r="FF55" s="549">
        <f t="shared" si="346"/>
        <v>0</v>
      </c>
      <c r="FG55" s="552">
        <f t="shared" si="347"/>
        <v>0</v>
      </c>
      <c r="FH55" s="553">
        <f t="shared" si="193"/>
        <v>0</v>
      </c>
      <c r="FI55" s="554">
        <f t="shared" si="194"/>
        <v>0</v>
      </c>
      <c r="FJ55" s="573"/>
      <c r="FK55" s="555">
        <f t="shared" si="195"/>
        <v>0</v>
      </c>
      <c r="FL55" s="554">
        <f t="shared" si="196"/>
        <v>0</v>
      </c>
      <c r="FM55" s="573"/>
      <c r="FN55" s="557">
        <f t="shared" si="197"/>
        <v>0</v>
      </c>
      <c r="FO55" s="554">
        <f t="shared" si="198"/>
        <v>0</v>
      </c>
      <c r="FP55" s="573"/>
      <c r="FQ55" s="555">
        <f t="shared" si="199"/>
        <v>0</v>
      </c>
      <c r="FR55" s="554">
        <f t="shared" si="200"/>
        <v>0</v>
      </c>
      <c r="FS55" s="573"/>
      <c r="FT55" s="555">
        <f t="shared" si="201"/>
        <v>0</v>
      </c>
      <c r="FU55" s="554">
        <f t="shared" si="202"/>
        <v>0</v>
      </c>
      <c r="FV55" s="573"/>
      <c r="FW55" s="553">
        <f t="shared" si="203"/>
        <v>0</v>
      </c>
      <c r="FX55" s="554">
        <f t="shared" si="204"/>
        <v>0</v>
      </c>
      <c r="FY55" s="573"/>
      <c r="FZ55" s="558">
        <f t="shared" si="205"/>
        <v>0</v>
      </c>
      <c r="GA55" s="547">
        <f t="shared" si="206"/>
        <v>0</v>
      </c>
      <c r="GB55" s="573"/>
      <c r="GC55" s="553">
        <f t="shared" si="207"/>
        <v>0</v>
      </c>
      <c r="GD55" s="554">
        <f t="shared" si="208"/>
        <v>0</v>
      </c>
      <c r="GE55" s="573"/>
      <c r="GF55" s="558">
        <f t="shared" si="209"/>
        <v>0</v>
      </c>
      <c r="GG55" s="554">
        <f t="shared" si="210"/>
        <v>0</v>
      </c>
      <c r="GH55" s="573"/>
      <c r="GI55" s="553">
        <f t="shared" si="211"/>
        <v>0</v>
      </c>
      <c r="GJ55" s="554">
        <f t="shared" si="212"/>
        <v>0</v>
      </c>
      <c r="GK55" s="573"/>
      <c r="GL55" s="558">
        <f t="shared" si="213"/>
        <v>0</v>
      </c>
      <c r="GM55" s="554">
        <f t="shared" si="214"/>
        <v>0</v>
      </c>
      <c r="GN55" s="573"/>
      <c r="GO55" s="555">
        <f t="shared" si="215"/>
        <v>0</v>
      </c>
      <c r="GP55" s="554">
        <f t="shared" si="216"/>
        <v>0</v>
      </c>
      <c r="GQ55" s="573"/>
      <c r="GR55" s="553">
        <f t="shared" si="348"/>
        <v>0</v>
      </c>
      <c r="GS55" s="554">
        <f t="shared" si="349"/>
        <v>0</v>
      </c>
      <c r="GT55" s="559">
        <f t="shared" si="217"/>
        <v>0</v>
      </c>
      <c r="GU55" s="556">
        <f t="shared" si="350"/>
        <v>0</v>
      </c>
      <c r="GV55" s="560" t="str">
        <f t="shared" ref="GV55" si="1357">IF($F55="今回請求",GV54,IF($F55="済",GV54,""))</f>
        <v/>
      </c>
      <c r="GW55" s="527">
        <f t="shared" ref="GW55" si="1358">IFERROR(IF($F55="今回請求",GW54,IF($F55="済",GW54,0)),"")</f>
        <v>0</v>
      </c>
      <c r="GX55" s="613"/>
      <c r="GY55" s="609">
        <f t="shared" si="1256"/>
        <v>0</v>
      </c>
      <c r="GZ55" s="609"/>
      <c r="HA55" s="609"/>
      <c r="HB55" s="599"/>
      <c r="HC55" s="620" t="str">
        <f t="shared" si="78"/>
        <v/>
      </c>
      <c r="HD55" s="621" t="str">
        <f t="shared" si="79"/>
        <v/>
      </c>
      <c r="HE55" s="622" t="str">
        <f t="shared" si="1257"/>
        <v>OK</v>
      </c>
    </row>
    <row r="56" spans="1:213" ht="25.5" customHeight="1" thickBot="1">
      <c r="D56" s="20"/>
      <c r="F56" s="186"/>
      <c r="G56" s="79"/>
      <c r="H56" s="20"/>
      <c r="I56" s="183"/>
      <c r="J56" s="184"/>
      <c r="K56" s="184"/>
      <c r="L56" s="184"/>
      <c r="M56" s="183"/>
      <c r="N56" s="184"/>
      <c r="O56" s="294"/>
      <c r="P56" s="302"/>
      <c r="Q56" s="183"/>
      <c r="R56" s="187"/>
      <c r="S56" s="189"/>
      <c r="T56" s="188"/>
      <c r="U56" s="188"/>
      <c r="V56" s="189"/>
      <c r="W56" s="188"/>
      <c r="X56" s="190"/>
      <c r="Y56" s="191"/>
      <c r="Z56" s="191"/>
      <c r="AA56" s="192"/>
      <c r="AB56" s="192"/>
      <c r="AC56" s="192"/>
      <c r="AD56" s="189"/>
      <c r="AE56" s="185"/>
      <c r="AF56" s="193"/>
      <c r="AG56" s="194"/>
      <c r="AH56" s="194"/>
      <c r="AI56" s="192"/>
      <c r="AJ56" s="192"/>
      <c r="AK56" s="192"/>
      <c r="AL56" s="192"/>
      <c r="AM56" s="189"/>
      <c r="AN56" s="191"/>
      <c r="AO56" s="193"/>
      <c r="AP56" s="194"/>
      <c r="AQ56" s="193"/>
      <c r="AR56" s="194"/>
      <c r="AS56" s="193"/>
      <c r="AT56" s="191"/>
      <c r="AU56" s="191"/>
      <c r="AV56" s="191"/>
      <c r="AW56" s="191"/>
      <c r="AX56" s="189"/>
      <c r="AY56" s="185"/>
      <c r="AZ56" s="193"/>
      <c r="BA56" s="194"/>
      <c r="BB56" s="194"/>
      <c r="BC56" s="191"/>
      <c r="BD56" s="191"/>
      <c r="BE56" s="191"/>
      <c r="BF56" s="191"/>
      <c r="BG56" s="189"/>
      <c r="BH56" s="185"/>
      <c r="BI56" s="193"/>
      <c r="BJ56" s="194"/>
      <c r="BK56" s="194"/>
      <c r="BL56" s="191"/>
      <c r="BM56" s="191"/>
      <c r="BN56" s="191"/>
      <c r="BO56" s="191"/>
      <c r="BP56" s="189"/>
      <c r="BQ56" s="185"/>
      <c r="BR56" s="193"/>
      <c r="BS56" s="194"/>
      <c r="BT56" s="194"/>
      <c r="BU56" s="191"/>
      <c r="BV56" s="191"/>
      <c r="BW56" s="191"/>
      <c r="BX56" s="191"/>
      <c r="BY56" s="189"/>
      <c r="BZ56" s="185"/>
      <c r="CA56" s="193"/>
      <c r="CB56" s="194"/>
      <c r="CC56" s="194"/>
      <c r="CD56" s="191"/>
      <c r="CE56" s="191"/>
      <c r="CF56" s="191"/>
      <c r="CG56" s="191"/>
      <c r="CH56" s="191"/>
      <c r="CI56" s="191"/>
      <c r="CJ56" s="191"/>
      <c r="CK56" s="191"/>
      <c r="CL56" s="191"/>
      <c r="CM56" s="191"/>
      <c r="CN56" s="191"/>
      <c r="CO56" s="189"/>
      <c r="CP56" s="191"/>
      <c r="CQ56" s="185"/>
      <c r="CR56" s="194"/>
      <c r="CS56" s="191"/>
      <c r="CT56" s="194"/>
      <c r="CU56" s="193"/>
      <c r="CV56" s="191"/>
      <c r="CW56" s="191"/>
      <c r="CX56" s="191"/>
      <c r="CY56" s="191"/>
      <c r="CZ56" s="189"/>
      <c r="DA56" s="185"/>
      <c r="DB56" s="185"/>
      <c r="DC56" s="194"/>
      <c r="DD56" s="194"/>
      <c r="DE56" s="191"/>
      <c r="DF56" s="191"/>
      <c r="DG56" s="191"/>
      <c r="DH56" s="191"/>
      <c r="DI56" s="189"/>
      <c r="DJ56" s="185"/>
      <c r="DK56" s="185"/>
      <c r="DL56" s="194"/>
      <c r="DM56" s="194"/>
      <c r="DN56" s="191"/>
      <c r="DO56" s="191"/>
      <c r="DP56" s="191"/>
      <c r="DQ56" s="191"/>
      <c r="DR56" s="189"/>
      <c r="DS56" s="185"/>
      <c r="DT56" s="185"/>
      <c r="DU56" s="194"/>
      <c r="DV56" s="194"/>
      <c r="DW56" s="191"/>
      <c r="DX56" s="191"/>
      <c r="DY56" s="191"/>
      <c r="DZ56" s="191"/>
      <c r="EA56" s="189"/>
      <c r="EB56" s="185"/>
      <c r="EC56" s="185"/>
      <c r="ED56" s="194"/>
      <c r="EE56" s="194"/>
      <c r="EF56" s="191"/>
      <c r="EG56" s="191"/>
      <c r="EH56" s="191"/>
      <c r="EI56" s="191"/>
      <c r="EJ56" s="191"/>
      <c r="EK56" s="191"/>
      <c r="EL56" s="191"/>
      <c r="EM56" s="191"/>
      <c r="EN56" s="191"/>
      <c r="EO56" s="191"/>
      <c r="EP56" s="191"/>
      <c r="EQ56" s="191"/>
      <c r="ER56" s="191"/>
      <c r="ES56" s="191"/>
      <c r="ET56" s="191"/>
      <c r="EU56" s="191"/>
      <c r="EV56" s="191"/>
      <c r="EW56" s="191"/>
      <c r="EX56" s="191"/>
      <c r="EY56" s="191"/>
      <c r="EZ56" s="191"/>
      <c r="FA56" s="191"/>
      <c r="FB56" s="191"/>
      <c r="FC56" s="191"/>
      <c r="FD56" s="191"/>
      <c r="FE56" s="191"/>
      <c r="FF56" s="191"/>
      <c r="FG56" s="191"/>
      <c r="FH56" s="195"/>
      <c r="FI56" s="195"/>
      <c r="FJ56" s="195"/>
      <c r="FK56" s="195"/>
      <c r="FL56" s="195"/>
      <c r="FM56" s="195"/>
      <c r="FN56" s="195"/>
      <c r="FO56" s="195"/>
      <c r="FP56" s="195"/>
      <c r="FQ56" s="195"/>
      <c r="FR56" s="195"/>
      <c r="FS56" s="195"/>
      <c r="FT56" s="195"/>
      <c r="FU56" s="195"/>
      <c r="FV56" s="195"/>
      <c r="FW56" s="195"/>
      <c r="FX56" s="195"/>
      <c r="FY56" s="195"/>
      <c r="FZ56" s="195"/>
      <c r="GA56" s="195"/>
      <c r="GB56" s="195"/>
      <c r="GC56" s="195"/>
      <c r="GD56" s="195"/>
      <c r="GE56" s="195"/>
      <c r="GF56" s="195"/>
      <c r="GG56" s="195"/>
      <c r="GH56" s="195"/>
      <c r="GI56" s="195"/>
      <c r="GJ56" s="195"/>
      <c r="GK56" s="195"/>
      <c r="GL56" s="195"/>
      <c r="GM56" s="195"/>
      <c r="GN56" s="195"/>
      <c r="GO56" s="195"/>
      <c r="GP56" s="195"/>
      <c r="GQ56" s="195"/>
      <c r="GR56" s="195"/>
      <c r="GS56" s="195"/>
      <c r="GT56" s="195"/>
      <c r="GU56" s="195"/>
      <c r="GV56" s="183"/>
      <c r="GW56" s="183"/>
      <c r="GX56" s="183"/>
    </row>
    <row r="57" spans="1:213" s="68" customFormat="1" ht="25.5" customHeight="1" thickBot="1">
      <c r="A57" s="67"/>
      <c r="B57" s="67"/>
      <c r="C57" s="67"/>
      <c r="D57" s="107"/>
      <c r="E57" s="128" t="s">
        <v>132</v>
      </c>
      <c r="F57" s="129"/>
      <c r="G57" s="130"/>
      <c r="H57" s="131"/>
      <c r="I57" s="132"/>
      <c r="J57" s="132"/>
      <c r="K57" s="132"/>
      <c r="L57" s="132"/>
      <c r="M57" s="132"/>
      <c r="N57" s="132"/>
      <c r="O57" s="295"/>
      <c r="P57" s="295"/>
      <c r="Q57" s="132"/>
      <c r="R57" s="133" t="s">
        <v>137</v>
      </c>
      <c r="S57" s="135">
        <f>SUMIFS(S16:S55,$E$16:$E$55,"計画")</f>
        <v>0</v>
      </c>
      <c r="T57" s="134"/>
      <c r="U57" s="135">
        <f t="shared" ref="U57:AB57" si="1359">SUMIFS(U16:U55,$E$16:$E$55,"計画")</f>
        <v>0</v>
      </c>
      <c r="V57" s="135">
        <f t="shared" si="1359"/>
        <v>0</v>
      </c>
      <c r="W57" s="135">
        <f t="shared" si="1359"/>
        <v>0</v>
      </c>
      <c r="X57" s="136">
        <f t="shared" si="1359"/>
        <v>0</v>
      </c>
      <c r="Y57" s="136">
        <f t="shared" si="1359"/>
        <v>0</v>
      </c>
      <c r="Z57" s="136">
        <f t="shared" si="1359"/>
        <v>0</v>
      </c>
      <c r="AA57" s="136">
        <f t="shared" si="1359"/>
        <v>0</v>
      </c>
      <c r="AB57" s="137">
        <f t="shared" si="1359"/>
        <v>0</v>
      </c>
      <c r="AC57" s="348"/>
      <c r="AD57" s="134">
        <f>SUMIFS(AD16:AD55,$E$16:$E$55,"計画")</f>
        <v>0</v>
      </c>
      <c r="AE57" s="135"/>
      <c r="AF57" s="135">
        <f t="shared" ref="AF57:AK57" si="1360">SUMIFS(AF16:AF55,$E$16:$E$55,"計画")</f>
        <v>0</v>
      </c>
      <c r="AG57" s="135">
        <f t="shared" si="1360"/>
        <v>0</v>
      </c>
      <c r="AH57" s="136">
        <f t="shared" si="1360"/>
        <v>0</v>
      </c>
      <c r="AI57" s="136">
        <f t="shared" si="1360"/>
        <v>0</v>
      </c>
      <c r="AJ57" s="136">
        <f t="shared" si="1360"/>
        <v>0</v>
      </c>
      <c r="AK57" s="137">
        <f t="shared" si="1360"/>
        <v>0</v>
      </c>
      <c r="AL57" s="138"/>
      <c r="AM57" s="140">
        <f>SUMIFS(AM16:AM55,$E$16:$E$55,"計画")</f>
        <v>0</v>
      </c>
      <c r="AN57" s="136"/>
      <c r="AO57" s="135">
        <f t="shared" ref="AO57:AV57" si="1361">SUMIFS(AO16:AO55,$E$16:$E$55,"計画")</f>
        <v>0</v>
      </c>
      <c r="AP57" s="135">
        <f t="shared" si="1361"/>
        <v>0</v>
      </c>
      <c r="AQ57" s="136">
        <f t="shared" si="1361"/>
        <v>0</v>
      </c>
      <c r="AR57" s="136">
        <f t="shared" si="1361"/>
        <v>0</v>
      </c>
      <c r="AS57" s="135">
        <f t="shared" si="1361"/>
        <v>0</v>
      </c>
      <c r="AT57" s="135">
        <f t="shared" si="1361"/>
        <v>0</v>
      </c>
      <c r="AU57" s="136">
        <f t="shared" si="1361"/>
        <v>0</v>
      </c>
      <c r="AV57" s="137">
        <f t="shared" si="1361"/>
        <v>0</v>
      </c>
      <c r="AW57" s="138"/>
      <c r="AX57" s="140">
        <f>SUMIFS(AX16:AX55,$E$16:$E$55,"計画")</f>
        <v>0</v>
      </c>
      <c r="AY57" s="136"/>
      <c r="AZ57" s="135">
        <f t="shared" ref="AZ57:BE57" si="1362">SUMIFS(AZ16:AZ55,$E$16:$E$55,"計画")</f>
        <v>0</v>
      </c>
      <c r="BA57" s="135">
        <f t="shared" si="1362"/>
        <v>0</v>
      </c>
      <c r="BB57" s="136">
        <f t="shared" si="1362"/>
        <v>0</v>
      </c>
      <c r="BC57" s="135">
        <f t="shared" si="1362"/>
        <v>0</v>
      </c>
      <c r="BD57" s="136">
        <f t="shared" si="1362"/>
        <v>0</v>
      </c>
      <c r="BE57" s="137">
        <f t="shared" si="1362"/>
        <v>0</v>
      </c>
      <c r="BF57" s="138"/>
      <c r="BG57" s="140">
        <f>SUMIFS(BG16:BG55,$E$16:$E$55,"計画")</f>
        <v>0</v>
      </c>
      <c r="BH57" s="136"/>
      <c r="BI57" s="135">
        <f t="shared" ref="BI57:BN57" si="1363">SUMIFS(BI16:BI55,$E$16:$E$55,"計画")</f>
        <v>0</v>
      </c>
      <c r="BJ57" s="135">
        <f t="shared" si="1363"/>
        <v>0</v>
      </c>
      <c r="BK57" s="136">
        <f t="shared" si="1363"/>
        <v>0</v>
      </c>
      <c r="BL57" s="135">
        <f t="shared" si="1363"/>
        <v>0</v>
      </c>
      <c r="BM57" s="136">
        <f t="shared" si="1363"/>
        <v>0</v>
      </c>
      <c r="BN57" s="137">
        <f t="shared" si="1363"/>
        <v>0</v>
      </c>
      <c r="BO57" s="138"/>
      <c r="BP57" s="140">
        <f>SUMIFS(BP16:BP55,$E$16:$E$55,"計画")</f>
        <v>0</v>
      </c>
      <c r="BQ57" s="136"/>
      <c r="BR57" s="135">
        <f t="shared" ref="BR57:BW57" si="1364">SUMIFS(BR16:BR55,$E$16:$E$55,"計画")</f>
        <v>0</v>
      </c>
      <c r="BS57" s="135">
        <f t="shared" si="1364"/>
        <v>0</v>
      </c>
      <c r="BT57" s="136">
        <f t="shared" si="1364"/>
        <v>0</v>
      </c>
      <c r="BU57" s="135">
        <f t="shared" si="1364"/>
        <v>0</v>
      </c>
      <c r="BV57" s="136">
        <f t="shared" si="1364"/>
        <v>0</v>
      </c>
      <c r="BW57" s="137">
        <f t="shared" si="1364"/>
        <v>0</v>
      </c>
      <c r="BX57" s="138"/>
      <c r="BY57" s="140">
        <f>SUMIFS(BY16:BY55,$E$16:$E$55,"計画")</f>
        <v>0</v>
      </c>
      <c r="BZ57" s="136"/>
      <c r="CA57" s="135">
        <f t="shared" ref="CA57:CF57" si="1365">SUMIFS(CA16:CA55,$E$16:$E$55,"計画")</f>
        <v>0</v>
      </c>
      <c r="CB57" s="135">
        <f t="shared" si="1365"/>
        <v>0</v>
      </c>
      <c r="CC57" s="136">
        <f t="shared" si="1365"/>
        <v>0</v>
      </c>
      <c r="CD57" s="135">
        <f t="shared" si="1365"/>
        <v>0</v>
      </c>
      <c r="CE57" s="136">
        <f t="shared" si="1365"/>
        <v>0</v>
      </c>
      <c r="CF57" s="137">
        <f t="shared" si="1365"/>
        <v>0</v>
      </c>
      <c r="CG57" s="138"/>
      <c r="CH57" s="134">
        <f t="shared" ref="CH57:CM57" si="1366">SUMIFS(CH16:CH55,$E$16:$E$55,"計画")</f>
        <v>0</v>
      </c>
      <c r="CI57" s="135">
        <f t="shared" si="1366"/>
        <v>0</v>
      </c>
      <c r="CJ57" s="135">
        <f t="shared" si="1366"/>
        <v>0</v>
      </c>
      <c r="CK57" s="136">
        <f t="shared" si="1366"/>
        <v>0</v>
      </c>
      <c r="CL57" s="135">
        <f t="shared" si="1366"/>
        <v>0</v>
      </c>
      <c r="CM57" s="348">
        <f t="shared" si="1366"/>
        <v>0</v>
      </c>
      <c r="CN57" s="138"/>
      <c r="CO57" s="140">
        <f>SUMIFS(CO16:CO55,$E$16:$E$55,"計画")</f>
        <v>0</v>
      </c>
      <c r="CP57" s="136"/>
      <c r="CQ57" s="135">
        <f t="shared" ref="CQ57:CX57" si="1367">SUMIFS(CQ16:CQ55,$E$16:$E$55,"計画")</f>
        <v>0</v>
      </c>
      <c r="CR57" s="135">
        <f t="shared" si="1367"/>
        <v>0</v>
      </c>
      <c r="CS57" s="135">
        <f t="shared" si="1367"/>
        <v>0</v>
      </c>
      <c r="CT57" s="136">
        <f t="shared" si="1367"/>
        <v>0</v>
      </c>
      <c r="CU57" s="135">
        <f t="shared" si="1367"/>
        <v>0</v>
      </c>
      <c r="CV57" s="135">
        <f t="shared" si="1367"/>
        <v>0</v>
      </c>
      <c r="CW57" s="136">
        <f t="shared" si="1367"/>
        <v>0</v>
      </c>
      <c r="CX57" s="137">
        <f t="shared" si="1367"/>
        <v>0</v>
      </c>
      <c r="CY57" s="138"/>
      <c r="CZ57" s="140">
        <f>SUMIFS(CZ16:CZ55,$E$16:$E$55,"計画")</f>
        <v>0</v>
      </c>
      <c r="DA57" s="136"/>
      <c r="DB57" s="135">
        <f t="shared" ref="DB57:DG57" si="1368">SUMIFS(DB16:DB55,$E$16:$E$55,"計画")</f>
        <v>0</v>
      </c>
      <c r="DC57" s="135">
        <f t="shared" si="1368"/>
        <v>0</v>
      </c>
      <c r="DD57" s="136">
        <f t="shared" si="1368"/>
        <v>0</v>
      </c>
      <c r="DE57" s="135">
        <f t="shared" si="1368"/>
        <v>0</v>
      </c>
      <c r="DF57" s="136">
        <f t="shared" si="1368"/>
        <v>0</v>
      </c>
      <c r="DG57" s="137">
        <f t="shared" si="1368"/>
        <v>0</v>
      </c>
      <c r="DH57" s="138"/>
      <c r="DI57" s="140">
        <f>SUMIFS(DI16:DI55,$E$16:$E$55,"計画")</f>
        <v>0</v>
      </c>
      <c r="DJ57" s="136"/>
      <c r="DK57" s="135">
        <f t="shared" ref="DK57:DP57" si="1369">SUMIFS(DK16:DK55,$E$16:$E$55,"計画")</f>
        <v>0</v>
      </c>
      <c r="DL57" s="135">
        <f t="shared" si="1369"/>
        <v>0</v>
      </c>
      <c r="DM57" s="136">
        <f t="shared" si="1369"/>
        <v>0</v>
      </c>
      <c r="DN57" s="135">
        <f t="shared" si="1369"/>
        <v>0</v>
      </c>
      <c r="DO57" s="136">
        <f t="shared" si="1369"/>
        <v>0</v>
      </c>
      <c r="DP57" s="137">
        <f t="shared" si="1369"/>
        <v>0</v>
      </c>
      <c r="DQ57" s="138"/>
      <c r="DR57" s="140">
        <f>SUMIFS(DR16:DR55,$E$16:$E$55,"計画")</f>
        <v>0</v>
      </c>
      <c r="DS57" s="136"/>
      <c r="DT57" s="135">
        <f t="shared" ref="DT57:DY57" si="1370">SUMIFS(DT16:DT55,$E$16:$E$55,"計画")</f>
        <v>0</v>
      </c>
      <c r="DU57" s="135">
        <f t="shared" si="1370"/>
        <v>0</v>
      </c>
      <c r="DV57" s="136">
        <f t="shared" si="1370"/>
        <v>0</v>
      </c>
      <c r="DW57" s="135">
        <f t="shared" si="1370"/>
        <v>0</v>
      </c>
      <c r="DX57" s="136">
        <f t="shared" si="1370"/>
        <v>0</v>
      </c>
      <c r="DY57" s="137">
        <f t="shared" si="1370"/>
        <v>0</v>
      </c>
      <c r="DZ57" s="138"/>
      <c r="EA57" s="140">
        <f>SUMIFS(EA16:EA55,$E$16:$E$55,"計画")</f>
        <v>0</v>
      </c>
      <c r="EB57" s="136"/>
      <c r="EC57" s="135">
        <f t="shared" ref="EC57:EH57" si="1371">SUMIFS(EC16:EC55,$E$16:$E$55,"計画")</f>
        <v>0</v>
      </c>
      <c r="ED57" s="135">
        <f t="shared" si="1371"/>
        <v>0</v>
      </c>
      <c r="EE57" s="136">
        <f t="shared" si="1371"/>
        <v>0</v>
      </c>
      <c r="EF57" s="135">
        <f t="shared" si="1371"/>
        <v>0</v>
      </c>
      <c r="EG57" s="136">
        <f t="shared" si="1371"/>
        <v>0</v>
      </c>
      <c r="EH57" s="137">
        <f t="shared" si="1371"/>
        <v>0</v>
      </c>
      <c r="EI57" s="138"/>
      <c r="EJ57" s="134">
        <f t="shared" ref="EJ57:EO57" si="1372">SUMIFS(EJ16:EJ55,$E$16:$E$55,"計画")</f>
        <v>0</v>
      </c>
      <c r="EK57" s="136">
        <f t="shared" si="1372"/>
        <v>0</v>
      </c>
      <c r="EL57" s="136">
        <f t="shared" si="1372"/>
        <v>0</v>
      </c>
      <c r="EM57" s="136">
        <f t="shared" si="1372"/>
        <v>0</v>
      </c>
      <c r="EN57" s="136">
        <f t="shared" si="1372"/>
        <v>0</v>
      </c>
      <c r="EO57" s="137">
        <f t="shared" si="1372"/>
        <v>0</v>
      </c>
      <c r="EP57" s="138"/>
      <c r="EQ57" s="134">
        <f t="shared" ref="EQ57:EV57" si="1373">SUMIFS(EQ16:EQ55,$E$16:$E$55,"計画")</f>
        <v>0</v>
      </c>
      <c r="ER57" s="137">
        <f t="shared" si="1373"/>
        <v>0</v>
      </c>
      <c r="ES57" s="136">
        <f t="shared" si="1373"/>
        <v>0</v>
      </c>
      <c r="ET57" s="136">
        <f t="shared" si="1373"/>
        <v>0</v>
      </c>
      <c r="EU57" s="135">
        <f t="shared" si="1373"/>
        <v>0</v>
      </c>
      <c r="EV57" s="139">
        <f t="shared" si="1373"/>
        <v>0</v>
      </c>
      <c r="EW57" s="136"/>
      <c r="EX57" s="136">
        <f t="shared" ref="EX57:FI57" si="1374">SUMIFS(EX16:EX55,$E$16:$E$55,"計画")</f>
        <v>0</v>
      </c>
      <c r="EY57" s="136">
        <f t="shared" si="1374"/>
        <v>0</v>
      </c>
      <c r="EZ57" s="136">
        <f t="shared" si="1374"/>
        <v>0</v>
      </c>
      <c r="FA57" s="136">
        <f t="shared" si="1374"/>
        <v>0</v>
      </c>
      <c r="FB57" s="136">
        <f t="shared" si="1374"/>
        <v>0</v>
      </c>
      <c r="FC57" s="138">
        <f t="shared" si="1374"/>
        <v>0</v>
      </c>
      <c r="FD57" s="140">
        <f t="shared" si="1374"/>
        <v>0</v>
      </c>
      <c r="FE57" s="136">
        <f t="shared" si="1374"/>
        <v>0</v>
      </c>
      <c r="FF57" s="136">
        <f t="shared" si="1374"/>
        <v>0</v>
      </c>
      <c r="FG57" s="139">
        <f t="shared" si="1374"/>
        <v>0</v>
      </c>
      <c r="FH57" s="141">
        <f t="shared" si="1374"/>
        <v>0</v>
      </c>
      <c r="FI57" s="142">
        <f t="shared" si="1374"/>
        <v>0</v>
      </c>
      <c r="FJ57" s="574"/>
      <c r="FK57" s="370">
        <f>SUMIFS(FK16:FK55,$E$16:$E$55,"計画")</f>
        <v>0</v>
      </c>
      <c r="FL57" s="145">
        <f>SUMIFS(FL16:FL55,$E$16:$E$55,"計画")</f>
        <v>0</v>
      </c>
      <c r="FM57" s="574"/>
      <c r="FN57" s="362">
        <f>SUMIFS(FN16:FN55,$E$16:$E$55,"計画")</f>
        <v>0</v>
      </c>
      <c r="FO57" s="143">
        <f>SUMIFS(FO16:FO55,$E$16:$E$55,"計画")</f>
        <v>0</v>
      </c>
      <c r="FP57" s="574"/>
      <c r="FQ57" s="141">
        <f>SUMIFS(FQ16:FQ55,$E$16:$E$55,"計画")</f>
        <v>0</v>
      </c>
      <c r="FR57" s="145">
        <f>SUMIFS(FR16:FR55,$E$16:$E$55,"計画")</f>
        <v>0</v>
      </c>
      <c r="FS57" s="574"/>
      <c r="FT57" s="362">
        <f>SUMIFS(FT16:FT55,$E$16:$E$55,"計画")</f>
        <v>0</v>
      </c>
      <c r="FU57" s="143">
        <f>SUMIFS(FU16:FU55,$E$16:$E$55,"計画")</f>
        <v>0</v>
      </c>
      <c r="FV57" s="574"/>
      <c r="FW57" s="141">
        <f>SUMIFS(FW16:FW55,$E$16:$E$55,"計画")</f>
        <v>0</v>
      </c>
      <c r="FX57" s="145">
        <f>SUMIFS(FX16:FX55,$E$16:$E$55,"計画")</f>
        <v>0</v>
      </c>
      <c r="FY57" s="574"/>
      <c r="FZ57" s="362">
        <f>SUMIFS(FZ16:FZ55,$E$16:$E$55,"計画")</f>
        <v>0</v>
      </c>
      <c r="GA57" s="143">
        <f>SUMIFS(GA16:GA55,$E$16:$E$55,"計画")</f>
        <v>0</v>
      </c>
      <c r="GB57" s="574"/>
      <c r="GC57" s="141">
        <f>SUMIFS(GC16:GC55,$E$16:$E$55,"計画")</f>
        <v>0</v>
      </c>
      <c r="GD57" s="145">
        <f>SUMIFS(GD16:GD55,$E$16:$E$55,"計画")</f>
        <v>0</v>
      </c>
      <c r="GE57" s="574"/>
      <c r="GF57" s="362">
        <f>SUMIFS(GF16:GF55,$E$16:$E$55,"計画")</f>
        <v>0</v>
      </c>
      <c r="GG57" s="143">
        <f>SUMIFS(GG16:GG55,$E$16:$E$55,"計画")</f>
        <v>0</v>
      </c>
      <c r="GH57" s="574"/>
      <c r="GI57" s="141">
        <f>SUMIFS(GI16:GI55,$E$16:$E$55,"計画")</f>
        <v>0</v>
      </c>
      <c r="GJ57" s="145">
        <f>SUMIFS(GJ16:GJ55,$E$16:$E$55,"計画")</f>
        <v>0</v>
      </c>
      <c r="GK57" s="574"/>
      <c r="GL57" s="362">
        <f>SUMIFS(GL16:GL55,$E$16:$E$55,"計画")</f>
        <v>0</v>
      </c>
      <c r="GM57" s="143">
        <f>SUMIFS(GM16:GM55,$E$16:$E$55,"計画")</f>
        <v>0</v>
      </c>
      <c r="GN57" s="574"/>
      <c r="GO57" s="141">
        <f>SUMIFS(GO16:GO55,$E$16:$E$55,"計画")</f>
        <v>0</v>
      </c>
      <c r="GP57" s="145">
        <f>SUMIFS(GP16:GP55,$E$16:$E$55,"計画")</f>
        <v>0</v>
      </c>
      <c r="GQ57" s="574"/>
      <c r="GR57" s="362">
        <f>SUMIFS(GR16:GR55,$E$16:$E$55,"計画")</f>
        <v>0</v>
      </c>
      <c r="GS57" s="145">
        <f>SUMIFS(GS16:GS55,$E$16:$E$55,"計画")</f>
        <v>0</v>
      </c>
      <c r="GT57" s="144">
        <f>SUMIFS(GT16:GT55,$E$16:$E$55,"計画")</f>
        <v>0</v>
      </c>
      <c r="GU57" s="199">
        <f>SUMIFS(GU16:GU55,$E$16:$E$55,"計画")</f>
        <v>0</v>
      </c>
      <c r="GV57" s="196"/>
      <c r="GW57" s="427"/>
      <c r="GX57" s="427"/>
      <c r="GY57" s="283"/>
      <c r="GZ57" s="283"/>
      <c r="HA57" s="283"/>
    </row>
    <row r="58" spans="1:213" s="68" customFormat="1" ht="25.5" customHeight="1">
      <c r="A58" s="67"/>
      <c r="B58" s="67"/>
      <c r="C58" s="67"/>
      <c r="D58" s="105"/>
      <c r="E58" s="109"/>
      <c r="F58" s="146" t="s">
        <v>144</v>
      </c>
      <c r="G58" s="88"/>
      <c r="H58" s="70"/>
      <c r="I58" s="71"/>
      <c r="J58" s="71"/>
      <c r="K58" s="71"/>
      <c r="L58" s="71"/>
      <c r="M58" s="71"/>
      <c r="N58" s="71"/>
      <c r="O58" s="296"/>
      <c r="P58" s="296"/>
      <c r="Q58" s="71"/>
      <c r="R58" s="151" t="s">
        <v>147</v>
      </c>
      <c r="S58" s="135">
        <f>SUMIFS(S16:S55,$E$16:$E$55,"計画",$F$16:$F$55,"今回請求")</f>
        <v>0</v>
      </c>
      <c r="T58" s="134"/>
      <c r="U58" s="135">
        <f t="shared" ref="U58:AB58" si="1375">SUMIFS(U16:U55,$E$16:$E$55,"計画",$F$16:$F$55,"今回請求")</f>
        <v>0</v>
      </c>
      <c r="V58" s="135">
        <f t="shared" si="1375"/>
        <v>0</v>
      </c>
      <c r="W58" s="135">
        <f t="shared" si="1375"/>
        <v>0</v>
      </c>
      <c r="X58" s="136">
        <f t="shared" si="1375"/>
        <v>0</v>
      </c>
      <c r="Y58" s="136">
        <f t="shared" si="1375"/>
        <v>0</v>
      </c>
      <c r="Z58" s="136">
        <f t="shared" si="1375"/>
        <v>0</v>
      </c>
      <c r="AA58" s="136">
        <f t="shared" si="1375"/>
        <v>0</v>
      </c>
      <c r="AB58" s="137">
        <f t="shared" si="1375"/>
        <v>0</v>
      </c>
      <c r="AC58" s="348"/>
      <c r="AD58" s="134">
        <f>SUMIFS(AD16:AD55,$E$16:$E$55,"計画",$F$16:$F$55,"今回請求")</f>
        <v>0</v>
      </c>
      <c r="AE58" s="135"/>
      <c r="AF58" s="135">
        <f t="shared" ref="AF58:AK58" si="1376">SUMIFS(AF16:AF55,$E$16:$E$55,"計画",$F$16:$F$55,"今回請求")</f>
        <v>0</v>
      </c>
      <c r="AG58" s="135">
        <f t="shared" si="1376"/>
        <v>0</v>
      </c>
      <c r="AH58" s="136">
        <f t="shared" si="1376"/>
        <v>0</v>
      </c>
      <c r="AI58" s="136">
        <f t="shared" si="1376"/>
        <v>0</v>
      </c>
      <c r="AJ58" s="136">
        <f t="shared" si="1376"/>
        <v>0</v>
      </c>
      <c r="AK58" s="137">
        <f t="shared" si="1376"/>
        <v>0</v>
      </c>
      <c r="AL58" s="138"/>
      <c r="AM58" s="140">
        <f>SUMIFS(AM16:AM55,$E$16:$E$55,"計画",$F$16:$F$55,"今回請求")</f>
        <v>0</v>
      </c>
      <c r="AN58" s="136"/>
      <c r="AO58" s="135">
        <f t="shared" ref="AO58:AV58" si="1377">SUMIFS(AO16:AO55,$E$16:$E$55,"計画",$F$16:$F$55,"今回請求")</f>
        <v>0</v>
      </c>
      <c r="AP58" s="135">
        <f t="shared" si="1377"/>
        <v>0</v>
      </c>
      <c r="AQ58" s="136">
        <f t="shared" si="1377"/>
        <v>0</v>
      </c>
      <c r="AR58" s="136">
        <f t="shared" si="1377"/>
        <v>0</v>
      </c>
      <c r="AS58" s="135">
        <f t="shared" si="1377"/>
        <v>0</v>
      </c>
      <c r="AT58" s="135">
        <f t="shared" si="1377"/>
        <v>0</v>
      </c>
      <c r="AU58" s="136">
        <f t="shared" si="1377"/>
        <v>0</v>
      </c>
      <c r="AV58" s="137">
        <f t="shared" si="1377"/>
        <v>0</v>
      </c>
      <c r="AW58" s="138"/>
      <c r="AX58" s="140">
        <f>SUMIFS(AX16:AX55,$E$16:$E$55,"計画",$F$16:$F$55,"今回請求")</f>
        <v>0</v>
      </c>
      <c r="AY58" s="136"/>
      <c r="AZ58" s="135">
        <f t="shared" ref="AZ58:BE58" si="1378">SUMIFS(AZ16:AZ55,$E$16:$E$55,"計画",$F$16:$F$55,"今回請求")</f>
        <v>0</v>
      </c>
      <c r="BA58" s="135">
        <f t="shared" si="1378"/>
        <v>0</v>
      </c>
      <c r="BB58" s="136">
        <f t="shared" si="1378"/>
        <v>0</v>
      </c>
      <c r="BC58" s="135">
        <f t="shared" si="1378"/>
        <v>0</v>
      </c>
      <c r="BD58" s="136">
        <f t="shared" si="1378"/>
        <v>0</v>
      </c>
      <c r="BE58" s="137">
        <f t="shared" si="1378"/>
        <v>0</v>
      </c>
      <c r="BF58" s="138"/>
      <c r="BG58" s="140">
        <f>SUMIFS(BG16:BG55,$E$16:$E$55,"計画",$F$16:$F$55,"今回請求")</f>
        <v>0</v>
      </c>
      <c r="BH58" s="136"/>
      <c r="BI58" s="135">
        <f t="shared" ref="BI58:BN58" si="1379">SUMIFS(BI16:BI55,$E$16:$E$55,"計画",$F$16:$F$55,"今回請求")</f>
        <v>0</v>
      </c>
      <c r="BJ58" s="135">
        <f t="shared" si="1379"/>
        <v>0</v>
      </c>
      <c r="BK58" s="136">
        <f t="shared" si="1379"/>
        <v>0</v>
      </c>
      <c r="BL58" s="135">
        <f t="shared" si="1379"/>
        <v>0</v>
      </c>
      <c r="BM58" s="136">
        <f t="shared" si="1379"/>
        <v>0</v>
      </c>
      <c r="BN58" s="137">
        <f t="shared" si="1379"/>
        <v>0</v>
      </c>
      <c r="BO58" s="138"/>
      <c r="BP58" s="140">
        <f>SUMIFS(BP16:BP55,$E$16:$E$55,"計画",$F$16:$F$55,"今回請求")</f>
        <v>0</v>
      </c>
      <c r="BQ58" s="136"/>
      <c r="BR58" s="135">
        <f t="shared" ref="BR58:BW58" si="1380">SUMIFS(BR16:BR55,$E$16:$E$55,"計画",$F$16:$F$55,"今回請求")</f>
        <v>0</v>
      </c>
      <c r="BS58" s="135">
        <f t="shared" si="1380"/>
        <v>0</v>
      </c>
      <c r="BT58" s="136">
        <f t="shared" si="1380"/>
        <v>0</v>
      </c>
      <c r="BU58" s="135">
        <f t="shared" si="1380"/>
        <v>0</v>
      </c>
      <c r="BV58" s="136">
        <f t="shared" si="1380"/>
        <v>0</v>
      </c>
      <c r="BW58" s="137">
        <f t="shared" si="1380"/>
        <v>0</v>
      </c>
      <c r="BX58" s="138"/>
      <c r="BY58" s="140">
        <f>SUMIFS(BY16:BY55,$E$16:$E$55,"計画",$F$16:$F$55,"今回請求")</f>
        <v>0</v>
      </c>
      <c r="BZ58" s="136"/>
      <c r="CA58" s="135">
        <f t="shared" ref="CA58:CF58" si="1381">SUMIFS(CA16:CA55,$E$16:$E$55,"計画",$F$16:$F$55,"今回請求")</f>
        <v>0</v>
      </c>
      <c r="CB58" s="135">
        <f t="shared" si="1381"/>
        <v>0</v>
      </c>
      <c r="CC58" s="136">
        <f t="shared" si="1381"/>
        <v>0</v>
      </c>
      <c r="CD58" s="135">
        <f t="shared" si="1381"/>
        <v>0</v>
      </c>
      <c r="CE58" s="136">
        <f t="shared" si="1381"/>
        <v>0</v>
      </c>
      <c r="CF58" s="137">
        <f t="shared" si="1381"/>
        <v>0</v>
      </c>
      <c r="CG58" s="138"/>
      <c r="CH58" s="134">
        <f t="shared" ref="CH58:CM58" si="1382">SUMIFS(CH16:CH55,$E$16:$E$55,"計画",$F$16:$F$55,"今回請求")</f>
        <v>0</v>
      </c>
      <c r="CI58" s="135">
        <f t="shared" si="1382"/>
        <v>0</v>
      </c>
      <c r="CJ58" s="135">
        <f t="shared" si="1382"/>
        <v>0</v>
      </c>
      <c r="CK58" s="136">
        <f t="shared" si="1382"/>
        <v>0</v>
      </c>
      <c r="CL58" s="135">
        <f t="shared" si="1382"/>
        <v>0</v>
      </c>
      <c r="CM58" s="348">
        <f t="shared" si="1382"/>
        <v>0</v>
      </c>
      <c r="CN58" s="138"/>
      <c r="CO58" s="140">
        <f>SUMIFS(CO16:CO55,$E$16:$E$55,"計画",$F$16:$F$55,"今回請求")</f>
        <v>0</v>
      </c>
      <c r="CP58" s="136"/>
      <c r="CQ58" s="135">
        <f t="shared" ref="CQ58:CX58" si="1383">SUMIFS(CQ16:CQ55,$E$16:$E$55,"計画",$F$16:$F$55,"今回請求")</f>
        <v>0</v>
      </c>
      <c r="CR58" s="135">
        <f t="shared" si="1383"/>
        <v>0</v>
      </c>
      <c r="CS58" s="135">
        <f t="shared" si="1383"/>
        <v>0</v>
      </c>
      <c r="CT58" s="136">
        <f t="shared" si="1383"/>
        <v>0</v>
      </c>
      <c r="CU58" s="135">
        <f t="shared" si="1383"/>
        <v>0</v>
      </c>
      <c r="CV58" s="135">
        <f t="shared" si="1383"/>
        <v>0</v>
      </c>
      <c r="CW58" s="136">
        <f t="shared" si="1383"/>
        <v>0</v>
      </c>
      <c r="CX58" s="137">
        <f t="shared" si="1383"/>
        <v>0</v>
      </c>
      <c r="CY58" s="138"/>
      <c r="CZ58" s="140">
        <f>SUMIFS(CZ16:CZ55,$E$16:$E$55,"計画",$F$16:$F$55,"今回請求")</f>
        <v>0</v>
      </c>
      <c r="DA58" s="136"/>
      <c r="DB58" s="135">
        <f t="shared" ref="DB58:DG58" si="1384">SUMIFS(DB16:DB55,$E$16:$E$55,"計画",$F$16:$F$55,"今回請求")</f>
        <v>0</v>
      </c>
      <c r="DC58" s="135">
        <f t="shared" si="1384"/>
        <v>0</v>
      </c>
      <c r="DD58" s="136">
        <f t="shared" si="1384"/>
        <v>0</v>
      </c>
      <c r="DE58" s="135">
        <f t="shared" si="1384"/>
        <v>0</v>
      </c>
      <c r="DF58" s="136">
        <f t="shared" si="1384"/>
        <v>0</v>
      </c>
      <c r="DG58" s="137">
        <f t="shared" si="1384"/>
        <v>0</v>
      </c>
      <c r="DH58" s="138"/>
      <c r="DI58" s="140">
        <f>SUMIFS(DI16:DI55,$E$16:$E$55,"計画",$F$16:$F$55,"今回請求")</f>
        <v>0</v>
      </c>
      <c r="DJ58" s="136"/>
      <c r="DK58" s="135">
        <f t="shared" ref="DK58:DP58" si="1385">SUMIFS(DK16:DK55,$E$16:$E$55,"計画",$F$16:$F$55,"今回請求")</f>
        <v>0</v>
      </c>
      <c r="DL58" s="135">
        <f t="shared" si="1385"/>
        <v>0</v>
      </c>
      <c r="DM58" s="136">
        <f t="shared" si="1385"/>
        <v>0</v>
      </c>
      <c r="DN58" s="135">
        <f t="shared" si="1385"/>
        <v>0</v>
      </c>
      <c r="DO58" s="136">
        <f t="shared" si="1385"/>
        <v>0</v>
      </c>
      <c r="DP58" s="137">
        <f t="shared" si="1385"/>
        <v>0</v>
      </c>
      <c r="DQ58" s="138"/>
      <c r="DR58" s="140">
        <f>SUMIFS(DR16:DR55,$E$16:$E$55,"計画",$F$16:$F$55,"今回請求")</f>
        <v>0</v>
      </c>
      <c r="DS58" s="136"/>
      <c r="DT58" s="135">
        <f t="shared" ref="DT58:DY58" si="1386">SUMIFS(DT16:DT55,$E$16:$E$55,"計画",$F$16:$F$55,"今回請求")</f>
        <v>0</v>
      </c>
      <c r="DU58" s="135">
        <f t="shared" si="1386"/>
        <v>0</v>
      </c>
      <c r="DV58" s="136">
        <f t="shared" si="1386"/>
        <v>0</v>
      </c>
      <c r="DW58" s="135">
        <f t="shared" si="1386"/>
        <v>0</v>
      </c>
      <c r="DX58" s="136">
        <f t="shared" si="1386"/>
        <v>0</v>
      </c>
      <c r="DY58" s="137">
        <f t="shared" si="1386"/>
        <v>0</v>
      </c>
      <c r="DZ58" s="138"/>
      <c r="EA58" s="140">
        <f>SUMIFS(EA16:EA55,$E$16:$E$55,"計画",$F$16:$F$55,"今回請求")</f>
        <v>0</v>
      </c>
      <c r="EB58" s="136"/>
      <c r="EC58" s="135">
        <f t="shared" ref="EC58:EH58" si="1387">SUMIFS(EC16:EC55,$E$16:$E$55,"計画",$F$16:$F$55,"今回請求")</f>
        <v>0</v>
      </c>
      <c r="ED58" s="135">
        <f t="shared" si="1387"/>
        <v>0</v>
      </c>
      <c r="EE58" s="136">
        <f t="shared" si="1387"/>
        <v>0</v>
      </c>
      <c r="EF58" s="135">
        <f t="shared" si="1387"/>
        <v>0</v>
      </c>
      <c r="EG58" s="136">
        <f t="shared" si="1387"/>
        <v>0</v>
      </c>
      <c r="EH58" s="137">
        <f t="shared" si="1387"/>
        <v>0</v>
      </c>
      <c r="EI58" s="138"/>
      <c r="EJ58" s="134">
        <f t="shared" ref="EJ58:EO58" si="1388">SUMIFS(EJ16:EJ55,$E$16:$E$55,"計画",$F$16:$F$55,"今回請求")</f>
        <v>0</v>
      </c>
      <c r="EK58" s="136">
        <f t="shared" si="1388"/>
        <v>0</v>
      </c>
      <c r="EL58" s="136">
        <f t="shared" si="1388"/>
        <v>0</v>
      </c>
      <c r="EM58" s="136">
        <f t="shared" si="1388"/>
        <v>0</v>
      </c>
      <c r="EN58" s="136">
        <f t="shared" si="1388"/>
        <v>0</v>
      </c>
      <c r="EO58" s="137">
        <f t="shared" si="1388"/>
        <v>0</v>
      </c>
      <c r="EP58" s="138"/>
      <c r="EQ58" s="134">
        <f t="shared" ref="EQ58:EV58" si="1389">SUMIFS(EQ16:EQ55,$E$16:$E$55,"計画",$F$16:$F$55,"今回請求")</f>
        <v>0</v>
      </c>
      <c r="ER58" s="137">
        <f t="shared" si="1389"/>
        <v>0</v>
      </c>
      <c r="ES58" s="136">
        <f t="shared" si="1389"/>
        <v>0</v>
      </c>
      <c r="ET58" s="136">
        <f t="shared" si="1389"/>
        <v>0</v>
      </c>
      <c r="EU58" s="135">
        <f t="shared" si="1389"/>
        <v>0</v>
      </c>
      <c r="EV58" s="139">
        <f t="shared" si="1389"/>
        <v>0</v>
      </c>
      <c r="EW58" s="136"/>
      <c r="EX58" s="136">
        <f t="shared" ref="EX58:FI58" si="1390">SUMIFS(EX16:EX55,$E$16:$E$55,"計画",$F$16:$F$55,"今回請求")</f>
        <v>0</v>
      </c>
      <c r="EY58" s="136">
        <f t="shared" si="1390"/>
        <v>0</v>
      </c>
      <c r="EZ58" s="136">
        <f t="shared" si="1390"/>
        <v>0</v>
      </c>
      <c r="FA58" s="136">
        <f t="shared" si="1390"/>
        <v>0</v>
      </c>
      <c r="FB58" s="136">
        <f t="shared" si="1390"/>
        <v>0</v>
      </c>
      <c r="FC58" s="138">
        <f t="shared" si="1390"/>
        <v>0</v>
      </c>
      <c r="FD58" s="140">
        <f t="shared" si="1390"/>
        <v>0</v>
      </c>
      <c r="FE58" s="136">
        <f t="shared" si="1390"/>
        <v>0</v>
      </c>
      <c r="FF58" s="136">
        <f t="shared" si="1390"/>
        <v>0</v>
      </c>
      <c r="FG58" s="139">
        <f t="shared" si="1390"/>
        <v>0</v>
      </c>
      <c r="FH58" s="141">
        <f t="shared" si="1390"/>
        <v>0</v>
      </c>
      <c r="FI58" s="142">
        <f t="shared" si="1390"/>
        <v>0</v>
      </c>
      <c r="FJ58" s="574"/>
      <c r="FK58" s="370">
        <f>SUMIFS(FK16:FK55,$E$16:$E$55,"計画",$F$16:$F$55,"今回請求")</f>
        <v>0</v>
      </c>
      <c r="FL58" s="145">
        <f>SUMIFS(FL16:FL55,$E$16:$E$55,"計画",$F$16:$F$55,"今回請求")</f>
        <v>0</v>
      </c>
      <c r="FM58" s="574"/>
      <c r="FN58" s="362">
        <f>SUMIFS(FN16:FN55,$E$16:$E$55,"計画",$F$16:$F$55,"今回請求")</f>
        <v>0</v>
      </c>
      <c r="FO58" s="143">
        <f>SUMIFS(FO16:FO55,$E$16:$E$55,"計画",$F$16:$F$55,"今回請求")</f>
        <v>0</v>
      </c>
      <c r="FP58" s="574"/>
      <c r="FQ58" s="141">
        <f>SUMIFS(FQ16:FQ55,$E$16:$E$55,"計画",$F$16:$F$55,"今回請求")</f>
        <v>0</v>
      </c>
      <c r="FR58" s="145">
        <f>SUMIFS(FR16:FR55,$E$16:$E$55,"計画",$F$16:$F$55,"今回請求")</f>
        <v>0</v>
      </c>
      <c r="FS58" s="574"/>
      <c r="FT58" s="362">
        <f>SUMIFS(FT16:FT55,$E$16:$E$55,"計画",$F$16:$F$55,"今回請求")</f>
        <v>0</v>
      </c>
      <c r="FU58" s="143">
        <f>SUMIFS(FU16:FU55,$E$16:$E$55,"計画",$F$16:$F$55,"今回請求")</f>
        <v>0</v>
      </c>
      <c r="FV58" s="574"/>
      <c r="FW58" s="141">
        <f>SUMIFS(FW16:FW55,$E$16:$E$55,"計画",$F$16:$F$55,"今回請求")</f>
        <v>0</v>
      </c>
      <c r="FX58" s="145">
        <f>SUMIFS(FX16:FX55,$E$16:$E$55,"計画",$F$16:$F$55,"今回請求")</f>
        <v>0</v>
      </c>
      <c r="FY58" s="574"/>
      <c r="FZ58" s="362">
        <f>SUMIFS(FZ16:FZ55,$E$16:$E$55,"計画",$F$16:$F$55,"今回請求")</f>
        <v>0</v>
      </c>
      <c r="GA58" s="143">
        <f>SUMIFS(GA16:GA55,$E$16:$E$55,"計画",$F$16:$F$55,"今回請求")</f>
        <v>0</v>
      </c>
      <c r="GB58" s="574"/>
      <c r="GC58" s="141">
        <f>SUMIFS(GC16:GC55,$E$16:$E$55,"計画",$F$16:$F$55,"今回請求")</f>
        <v>0</v>
      </c>
      <c r="GD58" s="145">
        <f>SUMIFS(GD16:GD55,$E$16:$E$55,"計画",$F$16:$F$55,"今回請求")</f>
        <v>0</v>
      </c>
      <c r="GE58" s="574"/>
      <c r="GF58" s="362">
        <f>SUMIFS(GF16:GF55,$E$16:$E$55,"計画",$F$16:$F$55,"今回請求")</f>
        <v>0</v>
      </c>
      <c r="GG58" s="143">
        <f>SUMIFS(GG16:GG55,$E$16:$E$55,"計画",$F$16:$F$55,"今回請求")</f>
        <v>0</v>
      </c>
      <c r="GH58" s="574"/>
      <c r="GI58" s="141">
        <f>SUMIFS(GI16:GI55,$E$16:$E$55,"計画",$F$16:$F$55,"今回請求")</f>
        <v>0</v>
      </c>
      <c r="GJ58" s="145">
        <f>SUMIFS(GJ16:GJ55,$E$16:$E$55,"計画",$F$16:$F$55,"今回請求")</f>
        <v>0</v>
      </c>
      <c r="GK58" s="574"/>
      <c r="GL58" s="362">
        <f>SUMIFS(GL16:GL55,$E$16:$E$55,"計画",$F$16:$F$55,"今回請求")</f>
        <v>0</v>
      </c>
      <c r="GM58" s="143">
        <f>SUMIFS(GM16:GM55,$E$16:$E$55,"計画",$F$16:$F$55,"今回請求")</f>
        <v>0</v>
      </c>
      <c r="GN58" s="574"/>
      <c r="GO58" s="141">
        <f>SUMIFS(GO16:GO55,$E$16:$E$55,"計画",$F$16:$F$55,"今回請求")</f>
        <v>0</v>
      </c>
      <c r="GP58" s="145">
        <f>SUMIFS(GP16:GP55,$E$16:$E$55,"計画",$F$16:$F$55,"今回請求")</f>
        <v>0</v>
      </c>
      <c r="GQ58" s="574"/>
      <c r="GR58" s="362">
        <f>SUMIFS(GR16:GR55,$E$16:$E$55,"計画",$F$16:$F$55,"今回請求")</f>
        <v>0</v>
      </c>
      <c r="GS58" s="145">
        <f>SUMIFS(GS16:GS55,$E$16:$E$55,"計画",$F$16:$F$55,"今回請求")</f>
        <v>0</v>
      </c>
      <c r="GT58" s="144">
        <f>SUMIFS(GT16:GT55,$E$16:$E$55,"計画",$F$16:$F$55,"今回請求")</f>
        <v>0</v>
      </c>
      <c r="GU58" s="199">
        <f>SUMIFS(GU16:GU55,$E$16:$E$55,"計画",$F$16:$F$55,"今回請求")</f>
        <v>0</v>
      </c>
      <c r="GV58" s="196"/>
      <c r="GW58" s="427"/>
      <c r="GX58" s="427"/>
      <c r="GY58" s="283"/>
      <c r="GZ58" s="283"/>
      <c r="HA58" s="283"/>
    </row>
    <row r="59" spans="1:213" s="68" customFormat="1" ht="25.5" customHeight="1" thickBot="1">
      <c r="A59" s="67"/>
      <c r="B59" s="67"/>
      <c r="C59" s="67"/>
      <c r="D59" s="105"/>
      <c r="E59" s="110"/>
      <c r="F59" s="147" t="s">
        <v>145</v>
      </c>
      <c r="G59" s="148"/>
      <c r="H59" s="84"/>
      <c r="I59" s="87"/>
      <c r="J59" s="87"/>
      <c r="K59" s="87"/>
      <c r="L59" s="87"/>
      <c r="M59" s="87"/>
      <c r="N59" s="87"/>
      <c r="O59" s="297"/>
      <c r="P59" s="297"/>
      <c r="Q59" s="163"/>
      <c r="R59" s="89" t="s">
        <v>146</v>
      </c>
      <c r="S59" s="93">
        <f>SUMIFS(S16:S55,$E$16:$E$55,"計画",$F$16:$F$55,"済")</f>
        <v>0</v>
      </c>
      <c r="T59" s="92"/>
      <c r="U59" s="93">
        <f t="shared" ref="U59:AB59" si="1391">SUMIFS(U16:U55,$E$16:$E$55,"計画",$F$16:$F$55,"済")</f>
        <v>0</v>
      </c>
      <c r="V59" s="93">
        <f t="shared" si="1391"/>
        <v>0</v>
      </c>
      <c r="W59" s="93">
        <f t="shared" si="1391"/>
        <v>0</v>
      </c>
      <c r="X59" s="97">
        <f t="shared" si="1391"/>
        <v>0</v>
      </c>
      <c r="Y59" s="97">
        <f t="shared" si="1391"/>
        <v>0</v>
      </c>
      <c r="Z59" s="97">
        <f t="shared" si="1391"/>
        <v>0</v>
      </c>
      <c r="AA59" s="97">
        <f t="shared" si="1391"/>
        <v>0</v>
      </c>
      <c r="AB59" s="98">
        <f t="shared" si="1391"/>
        <v>0</v>
      </c>
      <c r="AC59" s="349"/>
      <c r="AD59" s="92">
        <f>SUMIFS(AD16:AD55,$E$16:$E$55,"計画",$F$16:$F$55,"済")</f>
        <v>0</v>
      </c>
      <c r="AE59" s="93"/>
      <c r="AF59" s="93">
        <f t="shared" ref="AF59:AK59" si="1392">SUMIFS(AF16:AF55,$E$16:$E$55,"計画",$F$16:$F$55,"済")</f>
        <v>0</v>
      </c>
      <c r="AG59" s="93">
        <f t="shared" si="1392"/>
        <v>0</v>
      </c>
      <c r="AH59" s="97">
        <f t="shared" si="1392"/>
        <v>0</v>
      </c>
      <c r="AI59" s="97">
        <f t="shared" si="1392"/>
        <v>0</v>
      </c>
      <c r="AJ59" s="97">
        <f t="shared" si="1392"/>
        <v>0</v>
      </c>
      <c r="AK59" s="98">
        <f t="shared" si="1392"/>
        <v>0</v>
      </c>
      <c r="AL59" s="99"/>
      <c r="AM59" s="150">
        <f>SUMIFS(AM16:AM55,$E$16:$E$55,"計画",$F$16:$F$55,"済")</f>
        <v>0</v>
      </c>
      <c r="AN59" s="97"/>
      <c r="AO59" s="93">
        <f t="shared" ref="AO59:AV59" si="1393">SUMIFS(AO16:AO55,$E$16:$E$55,"計画",$F$16:$F$55,"済")</f>
        <v>0</v>
      </c>
      <c r="AP59" s="93">
        <f t="shared" si="1393"/>
        <v>0</v>
      </c>
      <c r="AQ59" s="97">
        <f t="shared" si="1393"/>
        <v>0</v>
      </c>
      <c r="AR59" s="97">
        <f t="shared" si="1393"/>
        <v>0</v>
      </c>
      <c r="AS59" s="93">
        <f t="shared" si="1393"/>
        <v>0</v>
      </c>
      <c r="AT59" s="93">
        <f t="shared" si="1393"/>
        <v>0</v>
      </c>
      <c r="AU59" s="97">
        <f t="shared" si="1393"/>
        <v>0</v>
      </c>
      <c r="AV59" s="98">
        <f t="shared" si="1393"/>
        <v>0</v>
      </c>
      <c r="AW59" s="99"/>
      <c r="AX59" s="150">
        <f>SUMIFS(AX16:AX55,$E$16:$E$55,"計画",$F$16:$F$55,"済")</f>
        <v>0</v>
      </c>
      <c r="AY59" s="97"/>
      <c r="AZ59" s="93">
        <f t="shared" ref="AZ59:BE59" si="1394">SUMIFS(AZ16:AZ55,$E$16:$E$55,"計画",$F$16:$F$55,"済")</f>
        <v>0</v>
      </c>
      <c r="BA59" s="93">
        <f t="shared" si="1394"/>
        <v>0</v>
      </c>
      <c r="BB59" s="97">
        <f t="shared" si="1394"/>
        <v>0</v>
      </c>
      <c r="BC59" s="93">
        <f t="shared" si="1394"/>
        <v>0</v>
      </c>
      <c r="BD59" s="97">
        <f t="shared" si="1394"/>
        <v>0</v>
      </c>
      <c r="BE59" s="98">
        <f t="shared" si="1394"/>
        <v>0</v>
      </c>
      <c r="BF59" s="99"/>
      <c r="BG59" s="150">
        <f>SUMIFS(BG16:BG55,$E$16:$E$55,"計画",$F$16:$F$55,"済")</f>
        <v>0</v>
      </c>
      <c r="BH59" s="97"/>
      <c r="BI59" s="93">
        <f t="shared" ref="BI59:BN59" si="1395">SUMIFS(BI16:BI55,$E$16:$E$55,"計画",$F$16:$F$55,"済")</f>
        <v>0</v>
      </c>
      <c r="BJ59" s="93">
        <f t="shared" si="1395"/>
        <v>0</v>
      </c>
      <c r="BK59" s="97">
        <f t="shared" si="1395"/>
        <v>0</v>
      </c>
      <c r="BL59" s="93">
        <f t="shared" si="1395"/>
        <v>0</v>
      </c>
      <c r="BM59" s="97">
        <f t="shared" si="1395"/>
        <v>0</v>
      </c>
      <c r="BN59" s="98">
        <f t="shared" si="1395"/>
        <v>0</v>
      </c>
      <c r="BO59" s="99"/>
      <c r="BP59" s="150">
        <f>SUMIFS(BP16:BP55,$E$16:$E$55,"計画",$F$16:$F$55,"済")</f>
        <v>0</v>
      </c>
      <c r="BQ59" s="97"/>
      <c r="BR59" s="93">
        <f t="shared" ref="BR59:BW59" si="1396">SUMIFS(BR16:BR55,$E$16:$E$55,"計画",$F$16:$F$55,"済")</f>
        <v>0</v>
      </c>
      <c r="BS59" s="93">
        <f t="shared" si="1396"/>
        <v>0</v>
      </c>
      <c r="BT59" s="97">
        <f t="shared" si="1396"/>
        <v>0</v>
      </c>
      <c r="BU59" s="93">
        <f t="shared" si="1396"/>
        <v>0</v>
      </c>
      <c r="BV59" s="97">
        <f t="shared" si="1396"/>
        <v>0</v>
      </c>
      <c r="BW59" s="98">
        <f t="shared" si="1396"/>
        <v>0</v>
      </c>
      <c r="BX59" s="99"/>
      <c r="BY59" s="150">
        <f>SUMIFS(BY16:BY55,$E$16:$E$55,"計画",$F$16:$F$55,"済")</f>
        <v>0</v>
      </c>
      <c r="BZ59" s="97"/>
      <c r="CA59" s="93">
        <f t="shared" ref="CA59:CF59" si="1397">SUMIFS(CA16:CA55,$E$16:$E$55,"計画",$F$16:$F$55,"済")</f>
        <v>0</v>
      </c>
      <c r="CB59" s="93">
        <f t="shared" si="1397"/>
        <v>0</v>
      </c>
      <c r="CC59" s="97">
        <f t="shared" si="1397"/>
        <v>0</v>
      </c>
      <c r="CD59" s="93">
        <f t="shared" si="1397"/>
        <v>0</v>
      </c>
      <c r="CE59" s="97">
        <f t="shared" si="1397"/>
        <v>0</v>
      </c>
      <c r="CF59" s="98">
        <f t="shared" si="1397"/>
        <v>0</v>
      </c>
      <c r="CG59" s="99"/>
      <c r="CH59" s="92">
        <f t="shared" ref="CH59:CM59" si="1398">SUMIFS(CH16:CH55,$E$16:$E$55,"計画",$F$16:$F$55,"済")</f>
        <v>0</v>
      </c>
      <c r="CI59" s="93">
        <f t="shared" si="1398"/>
        <v>0</v>
      </c>
      <c r="CJ59" s="93">
        <f t="shared" si="1398"/>
        <v>0</v>
      </c>
      <c r="CK59" s="97">
        <f t="shared" si="1398"/>
        <v>0</v>
      </c>
      <c r="CL59" s="93">
        <f t="shared" si="1398"/>
        <v>0</v>
      </c>
      <c r="CM59" s="349">
        <f t="shared" si="1398"/>
        <v>0</v>
      </c>
      <c r="CN59" s="99"/>
      <c r="CO59" s="150">
        <f>SUMIFS(CO16:CO55,$E$16:$E$55,"計画",$F$16:$F$55,"済")</f>
        <v>0</v>
      </c>
      <c r="CP59" s="97"/>
      <c r="CQ59" s="93">
        <f t="shared" ref="CQ59:CX59" si="1399">SUMIFS(CQ16:CQ55,$E$16:$E$55,"計画",$F$16:$F$55,"済")</f>
        <v>0</v>
      </c>
      <c r="CR59" s="93">
        <f t="shared" si="1399"/>
        <v>0</v>
      </c>
      <c r="CS59" s="93">
        <f t="shared" si="1399"/>
        <v>0</v>
      </c>
      <c r="CT59" s="97">
        <f t="shared" si="1399"/>
        <v>0</v>
      </c>
      <c r="CU59" s="93">
        <f t="shared" si="1399"/>
        <v>0</v>
      </c>
      <c r="CV59" s="93">
        <f t="shared" si="1399"/>
        <v>0</v>
      </c>
      <c r="CW59" s="97">
        <f t="shared" si="1399"/>
        <v>0</v>
      </c>
      <c r="CX59" s="98">
        <f t="shared" si="1399"/>
        <v>0</v>
      </c>
      <c r="CY59" s="99"/>
      <c r="CZ59" s="150">
        <f>SUMIFS(CZ16:CZ55,$E$16:$E$55,"計画",$F$16:$F$55,"済")</f>
        <v>0</v>
      </c>
      <c r="DA59" s="97"/>
      <c r="DB59" s="93">
        <f t="shared" ref="DB59:DG59" si="1400">SUMIFS(DB16:DB55,$E$16:$E$55,"計画",$F$16:$F$55,"済")</f>
        <v>0</v>
      </c>
      <c r="DC59" s="93">
        <f t="shared" si="1400"/>
        <v>0</v>
      </c>
      <c r="DD59" s="97">
        <f t="shared" si="1400"/>
        <v>0</v>
      </c>
      <c r="DE59" s="93">
        <f t="shared" si="1400"/>
        <v>0</v>
      </c>
      <c r="DF59" s="97">
        <f t="shared" si="1400"/>
        <v>0</v>
      </c>
      <c r="DG59" s="98">
        <f t="shared" si="1400"/>
        <v>0</v>
      </c>
      <c r="DH59" s="99"/>
      <c r="DI59" s="150">
        <f>SUMIFS(DI16:DI55,$E$16:$E$55,"計画",$F$16:$F$55,"済")</f>
        <v>0</v>
      </c>
      <c r="DJ59" s="97"/>
      <c r="DK59" s="93">
        <f t="shared" ref="DK59:DP59" si="1401">SUMIFS(DK16:DK55,$E$16:$E$55,"計画",$F$16:$F$55,"済")</f>
        <v>0</v>
      </c>
      <c r="DL59" s="93">
        <f t="shared" si="1401"/>
        <v>0</v>
      </c>
      <c r="DM59" s="97">
        <f t="shared" si="1401"/>
        <v>0</v>
      </c>
      <c r="DN59" s="93">
        <f t="shared" si="1401"/>
        <v>0</v>
      </c>
      <c r="DO59" s="97">
        <f t="shared" si="1401"/>
        <v>0</v>
      </c>
      <c r="DP59" s="98">
        <f t="shared" si="1401"/>
        <v>0</v>
      </c>
      <c r="DQ59" s="99"/>
      <c r="DR59" s="150">
        <f>SUMIFS(DR16:DR55,$E$16:$E$55,"計画",$F$16:$F$55,"済")</f>
        <v>0</v>
      </c>
      <c r="DS59" s="97"/>
      <c r="DT59" s="93">
        <f t="shared" ref="DT59:DY59" si="1402">SUMIFS(DT16:DT55,$E$16:$E$55,"計画",$F$16:$F$55,"済")</f>
        <v>0</v>
      </c>
      <c r="DU59" s="93">
        <f t="shared" si="1402"/>
        <v>0</v>
      </c>
      <c r="DV59" s="97">
        <f t="shared" si="1402"/>
        <v>0</v>
      </c>
      <c r="DW59" s="93">
        <f t="shared" si="1402"/>
        <v>0</v>
      </c>
      <c r="DX59" s="97">
        <f t="shared" si="1402"/>
        <v>0</v>
      </c>
      <c r="DY59" s="98">
        <f t="shared" si="1402"/>
        <v>0</v>
      </c>
      <c r="DZ59" s="99"/>
      <c r="EA59" s="150">
        <f>SUMIFS(EA16:EA55,$E$16:$E$55,"計画",$F$16:$F$55,"済")</f>
        <v>0</v>
      </c>
      <c r="EB59" s="97"/>
      <c r="EC59" s="93">
        <f t="shared" ref="EC59:EH59" si="1403">SUMIFS(EC16:EC55,$E$16:$E$55,"計画",$F$16:$F$55,"済")</f>
        <v>0</v>
      </c>
      <c r="ED59" s="93">
        <f t="shared" si="1403"/>
        <v>0</v>
      </c>
      <c r="EE59" s="97">
        <f t="shared" si="1403"/>
        <v>0</v>
      </c>
      <c r="EF59" s="93">
        <f t="shared" si="1403"/>
        <v>0</v>
      </c>
      <c r="EG59" s="97">
        <f t="shared" si="1403"/>
        <v>0</v>
      </c>
      <c r="EH59" s="98">
        <f t="shared" si="1403"/>
        <v>0</v>
      </c>
      <c r="EI59" s="99"/>
      <c r="EJ59" s="92">
        <f t="shared" ref="EJ59:EO59" si="1404">SUMIFS(EJ16:EJ55,$E$16:$E$55,"計画",$F$16:$F$55,"済")</f>
        <v>0</v>
      </c>
      <c r="EK59" s="97">
        <f t="shared" si="1404"/>
        <v>0</v>
      </c>
      <c r="EL59" s="97">
        <f t="shared" si="1404"/>
        <v>0</v>
      </c>
      <c r="EM59" s="97">
        <f t="shared" si="1404"/>
        <v>0</v>
      </c>
      <c r="EN59" s="97">
        <f t="shared" si="1404"/>
        <v>0</v>
      </c>
      <c r="EO59" s="98">
        <f t="shared" si="1404"/>
        <v>0</v>
      </c>
      <c r="EP59" s="99"/>
      <c r="EQ59" s="92">
        <f t="shared" ref="EQ59:EV59" si="1405">SUMIFS(EQ16:EQ55,$E$16:$E$55,"計画",$F$16:$F$55,"済")</f>
        <v>0</v>
      </c>
      <c r="ER59" s="98">
        <f t="shared" si="1405"/>
        <v>0</v>
      </c>
      <c r="ES59" s="97">
        <f t="shared" si="1405"/>
        <v>0</v>
      </c>
      <c r="ET59" s="97">
        <f t="shared" si="1405"/>
        <v>0</v>
      </c>
      <c r="EU59" s="93">
        <f t="shared" si="1405"/>
        <v>0</v>
      </c>
      <c r="EV59" s="149">
        <f t="shared" si="1405"/>
        <v>0</v>
      </c>
      <c r="EW59" s="97"/>
      <c r="EX59" s="97">
        <f t="shared" ref="EX59:FI59" si="1406">SUMIFS(EX16:EX55,$E$16:$E$55,"計画",$F$16:$F$55,"済")</f>
        <v>0</v>
      </c>
      <c r="EY59" s="97">
        <f t="shared" si="1406"/>
        <v>0</v>
      </c>
      <c r="EZ59" s="97">
        <f t="shared" si="1406"/>
        <v>0</v>
      </c>
      <c r="FA59" s="97">
        <f t="shared" si="1406"/>
        <v>0</v>
      </c>
      <c r="FB59" s="97">
        <f t="shared" si="1406"/>
        <v>0</v>
      </c>
      <c r="FC59" s="99">
        <f t="shared" si="1406"/>
        <v>0</v>
      </c>
      <c r="FD59" s="150">
        <f t="shared" si="1406"/>
        <v>0</v>
      </c>
      <c r="FE59" s="97">
        <f t="shared" si="1406"/>
        <v>0</v>
      </c>
      <c r="FF59" s="97">
        <f t="shared" si="1406"/>
        <v>0</v>
      </c>
      <c r="FG59" s="149">
        <f t="shared" si="1406"/>
        <v>0</v>
      </c>
      <c r="FH59" s="100">
        <f t="shared" si="1406"/>
        <v>0</v>
      </c>
      <c r="FI59" s="101">
        <f t="shared" si="1406"/>
        <v>0</v>
      </c>
      <c r="FJ59" s="575"/>
      <c r="FK59" s="371">
        <f>SUMIFS(FK16:FK55,$E$16:$E$55,"計画",$F$16:$F$55,"済")</f>
        <v>0</v>
      </c>
      <c r="FL59" s="104">
        <f>SUMIFS(FL16:FL55,$E$16:$E$55,"計画",$F$16:$F$55,"済")</f>
        <v>0</v>
      </c>
      <c r="FM59" s="575"/>
      <c r="FN59" s="363">
        <f>SUMIFS(FN16:FN55,$E$16:$E$55,"計画",$F$16:$F$55,"済")</f>
        <v>0</v>
      </c>
      <c r="FO59" s="102">
        <f>SUMIFS(FO16:FO55,$E$16:$E$55,"計画",$F$16:$F$55,"済")</f>
        <v>0</v>
      </c>
      <c r="FP59" s="575"/>
      <c r="FQ59" s="100">
        <f>SUMIFS(FQ16:FQ55,$E$16:$E$55,"計画",$F$16:$F$55,"済")</f>
        <v>0</v>
      </c>
      <c r="FR59" s="104">
        <f>SUMIFS(FR16:FR55,$E$16:$E$55,"計画",$F$16:$F$55,"済")</f>
        <v>0</v>
      </c>
      <c r="FS59" s="575"/>
      <c r="FT59" s="363">
        <f>SUMIFS(FT16:FT55,$E$16:$E$55,"計画",$F$16:$F$55,"済")</f>
        <v>0</v>
      </c>
      <c r="FU59" s="102">
        <f>SUMIFS(FU16:FU55,$E$16:$E$55,"計画",$F$16:$F$55,"済")</f>
        <v>0</v>
      </c>
      <c r="FV59" s="575"/>
      <c r="FW59" s="100">
        <f>SUMIFS(FW16:FW55,$E$16:$E$55,"計画",$F$16:$F$55,"済")</f>
        <v>0</v>
      </c>
      <c r="FX59" s="104">
        <f>SUMIFS(FX16:FX55,$E$16:$E$55,"計画",$F$16:$F$55,"済")</f>
        <v>0</v>
      </c>
      <c r="FY59" s="575"/>
      <c r="FZ59" s="363">
        <f>SUMIFS(FZ16:FZ55,$E$16:$E$55,"計画",$F$16:$F$55,"済")</f>
        <v>0</v>
      </c>
      <c r="GA59" s="102">
        <f>SUMIFS(GA16:GA55,$E$16:$E$55,"計画",$F$16:$F$55,"済")</f>
        <v>0</v>
      </c>
      <c r="GB59" s="575"/>
      <c r="GC59" s="100">
        <f>SUMIFS(GC16:GC55,$E$16:$E$55,"計画",$F$16:$F$55,"済")</f>
        <v>0</v>
      </c>
      <c r="GD59" s="104">
        <f>SUMIFS(GD16:GD55,$E$16:$E$55,"計画",$F$16:$F$55,"済")</f>
        <v>0</v>
      </c>
      <c r="GE59" s="575"/>
      <c r="GF59" s="363">
        <f>SUMIFS(GF16:GF55,$E$16:$E$55,"計画",$F$16:$F$55,"済")</f>
        <v>0</v>
      </c>
      <c r="GG59" s="102">
        <f>SUMIFS(GG16:GG55,$E$16:$E$55,"計画",$F$16:$F$55,"済")</f>
        <v>0</v>
      </c>
      <c r="GH59" s="575"/>
      <c r="GI59" s="100">
        <f>SUMIFS(GI16:GI55,$E$16:$E$55,"計画",$F$16:$F$55,"済")</f>
        <v>0</v>
      </c>
      <c r="GJ59" s="104">
        <f>SUMIFS(GJ16:GJ55,$E$16:$E$55,"計画",$F$16:$F$55,"済")</f>
        <v>0</v>
      </c>
      <c r="GK59" s="575"/>
      <c r="GL59" s="363">
        <f>SUMIFS(GL16:GL55,$E$16:$E$55,"計画",$F$16:$F$55,"済")</f>
        <v>0</v>
      </c>
      <c r="GM59" s="102">
        <f>SUMIFS(GM16:GM55,$E$16:$E$55,"計画",$F$16:$F$55,"済")</f>
        <v>0</v>
      </c>
      <c r="GN59" s="575"/>
      <c r="GO59" s="100">
        <f>SUMIFS(GO16:GO55,$E$16:$E$55,"計画",$F$16:$F$55,"済")</f>
        <v>0</v>
      </c>
      <c r="GP59" s="104">
        <f>SUMIFS(GP16:GP55,$E$16:$E$55,"計画",$F$16:$F$55,"済")</f>
        <v>0</v>
      </c>
      <c r="GQ59" s="575"/>
      <c r="GR59" s="363">
        <f>SUMIFS(GR16:GR55,$E$16:$E$55,"計画",$F$16:$F$55,"済")</f>
        <v>0</v>
      </c>
      <c r="GS59" s="104">
        <f>SUMIFS(GS16:GS55,$E$16:$E$55,"計画",$F$16:$F$55,"済")</f>
        <v>0</v>
      </c>
      <c r="GT59" s="103">
        <f>SUMIFS(GT16:GT55,$E$16:$E$55,"計画",$F$16:$F$55,"済")</f>
        <v>0</v>
      </c>
      <c r="GU59" s="200">
        <f>SUMIFS(GU16:GU55,$E$16:$E$55,"計画",$F$16:$F$55,"済")</f>
        <v>0</v>
      </c>
      <c r="GV59" s="196"/>
      <c r="GW59" s="427"/>
      <c r="GX59" s="427"/>
      <c r="GY59" s="283"/>
      <c r="GZ59" s="283"/>
      <c r="HA59" s="283"/>
    </row>
    <row r="60" spans="1:213" s="68" customFormat="1" ht="25.5" customHeight="1" thickBot="1">
      <c r="A60" s="67"/>
      <c r="B60" s="67"/>
      <c r="C60" s="67"/>
      <c r="D60" s="107"/>
      <c r="E60" s="113" t="s">
        <v>133</v>
      </c>
      <c r="F60" s="114"/>
      <c r="G60" s="115"/>
      <c r="H60" s="116"/>
      <c r="I60" s="116"/>
      <c r="J60" s="116"/>
      <c r="K60" s="116"/>
      <c r="L60" s="116"/>
      <c r="M60" s="116"/>
      <c r="N60" s="116"/>
      <c r="O60" s="298"/>
      <c r="P60" s="298"/>
      <c r="Q60" s="164"/>
      <c r="R60" s="117" t="s">
        <v>138</v>
      </c>
      <c r="S60" s="119">
        <f>SUMIFS(S16:S55,$E$16:$E$55,"実績")</f>
        <v>0</v>
      </c>
      <c r="T60" s="118"/>
      <c r="U60" s="119">
        <f t="shared" ref="U60:AB60" si="1407">SUMIFS(U16:U55,$E$16:$E$55,"実績")</f>
        <v>0</v>
      </c>
      <c r="V60" s="119">
        <f t="shared" si="1407"/>
        <v>0</v>
      </c>
      <c r="W60" s="119">
        <f t="shared" si="1407"/>
        <v>0</v>
      </c>
      <c r="X60" s="120">
        <f t="shared" si="1407"/>
        <v>0</v>
      </c>
      <c r="Y60" s="120">
        <f t="shared" si="1407"/>
        <v>0</v>
      </c>
      <c r="Z60" s="120">
        <f t="shared" si="1407"/>
        <v>0</v>
      </c>
      <c r="AA60" s="120">
        <f t="shared" si="1407"/>
        <v>0</v>
      </c>
      <c r="AB60" s="121">
        <f t="shared" si="1407"/>
        <v>0</v>
      </c>
      <c r="AC60" s="350"/>
      <c r="AD60" s="118">
        <f>SUMIFS(AD16:AD55,$E$16:$E$55,"実績")</f>
        <v>0</v>
      </c>
      <c r="AE60" s="119"/>
      <c r="AF60" s="119">
        <f t="shared" ref="AF60:AK60" si="1408">SUMIFS(AF16:AF55,$E$16:$E$55,"実績")</f>
        <v>0</v>
      </c>
      <c r="AG60" s="120">
        <f t="shared" si="1408"/>
        <v>0</v>
      </c>
      <c r="AH60" s="120">
        <f t="shared" si="1408"/>
        <v>0</v>
      </c>
      <c r="AI60" s="120">
        <f t="shared" si="1408"/>
        <v>0</v>
      </c>
      <c r="AJ60" s="120">
        <f t="shared" si="1408"/>
        <v>0</v>
      </c>
      <c r="AK60" s="121">
        <f t="shared" si="1408"/>
        <v>0</v>
      </c>
      <c r="AL60" s="122"/>
      <c r="AM60" s="290">
        <f>SUMIFS(AM16:AM55,$E$16:$E$55,"実績")</f>
        <v>0</v>
      </c>
      <c r="AN60" s="120"/>
      <c r="AO60" s="119">
        <f t="shared" ref="AO60:AV60" si="1409">SUMIFS(AO16:AO55,$E$16:$E$55,"実績")</f>
        <v>0</v>
      </c>
      <c r="AP60" s="120">
        <f t="shared" si="1409"/>
        <v>0</v>
      </c>
      <c r="AQ60" s="120">
        <f t="shared" si="1409"/>
        <v>0</v>
      </c>
      <c r="AR60" s="120">
        <f t="shared" si="1409"/>
        <v>0</v>
      </c>
      <c r="AS60" s="120">
        <f t="shared" si="1409"/>
        <v>0</v>
      </c>
      <c r="AT60" s="120">
        <f t="shared" si="1409"/>
        <v>0</v>
      </c>
      <c r="AU60" s="120">
        <f t="shared" si="1409"/>
        <v>0</v>
      </c>
      <c r="AV60" s="121">
        <f t="shared" si="1409"/>
        <v>0</v>
      </c>
      <c r="AW60" s="122"/>
      <c r="AX60" s="290">
        <f>SUMIFS(AX16:AX55,$E$16:$E$55,"実績")</f>
        <v>0</v>
      </c>
      <c r="AY60" s="120"/>
      <c r="AZ60" s="119">
        <f t="shared" ref="AZ60:BE60" si="1410">SUMIFS(AZ16:AZ55,$E$16:$E$55,"実績")</f>
        <v>0</v>
      </c>
      <c r="BA60" s="120">
        <f t="shared" si="1410"/>
        <v>0</v>
      </c>
      <c r="BB60" s="120">
        <f t="shared" si="1410"/>
        <v>0</v>
      </c>
      <c r="BC60" s="120">
        <f t="shared" si="1410"/>
        <v>0</v>
      </c>
      <c r="BD60" s="120">
        <f t="shared" si="1410"/>
        <v>0</v>
      </c>
      <c r="BE60" s="121">
        <f t="shared" si="1410"/>
        <v>0</v>
      </c>
      <c r="BF60" s="122"/>
      <c r="BG60" s="290">
        <f>SUMIFS(BG16:BG55,$E$16:$E$55,"実績")</f>
        <v>0</v>
      </c>
      <c r="BH60" s="120"/>
      <c r="BI60" s="119">
        <f t="shared" ref="BI60:BN60" si="1411">SUMIFS(BI16:BI55,$E$16:$E$55,"実績")</f>
        <v>0</v>
      </c>
      <c r="BJ60" s="120">
        <f t="shared" si="1411"/>
        <v>0</v>
      </c>
      <c r="BK60" s="120">
        <f t="shared" si="1411"/>
        <v>0</v>
      </c>
      <c r="BL60" s="120">
        <f t="shared" si="1411"/>
        <v>0</v>
      </c>
      <c r="BM60" s="120">
        <f t="shared" si="1411"/>
        <v>0</v>
      </c>
      <c r="BN60" s="121">
        <f t="shared" si="1411"/>
        <v>0</v>
      </c>
      <c r="BO60" s="122"/>
      <c r="BP60" s="290">
        <f>SUMIFS(BP16:BP55,$E$16:$E$55,"実績")</f>
        <v>0</v>
      </c>
      <c r="BQ60" s="120"/>
      <c r="BR60" s="119">
        <f t="shared" ref="BR60:BW60" si="1412">SUMIFS(BR16:BR55,$E$16:$E$55,"実績")</f>
        <v>0</v>
      </c>
      <c r="BS60" s="120">
        <f t="shared" si="1412"/>
        <v>0</v>
      </c>
      <c r="BT60" s="120">
        <f t="shared" si="1412"/>
        <v>0</v>
      </c>
      <c r="BU60" s="120">
        <f t="shared" si="1412"/>
        <v>0</v>
      </c>
      <c r="BV60" s="120">
        <f t="shared" si="1412"/>
        <v>0</v>
      </c>
      <c r="BW60" s="121">
        <f t="shared" si="1412"/>
        <v>0</v>
      </c>
      <c r="BX60" s="122"/>
      <c r="BY60" s="290">
        <f>SUMIFS(BY16:BY55,$E$16:$E$55,"実績")</f>
        <v>0</v>
      </c>
      <c r="BZ60" s="120"/>
      <c r="CA60" s="119">
        <f t="shared" ref="CA60:CF60" si="1413">SUMIFS(CA16:CA55,$E$16:$E$55,"実績")</f>
        <v>0</v>
      </c>
      <c r="CB60" s="120">
        <f t="shared" si="1413"/>
        <v>0</v>
      </c>
      <c r="CC60" s="120">
        <f t="shared" si="1413"/>
        <v>0</v>
      </c>
      <c r="CD60" s="120">
        <f t="shared" si="1413"/>
        <v>0</v>
      </c>
      <c r="CE60" s="120">
        <f t="shared" si="1413"/>
        <v>0</v>
      </c>
      <c r="CF60" s="121">
        <f t="shared" si="1413"/>
        <v>0</v>
      </c>
      <c r="CG60" s="122"/>
      <c r="CH60" s="118">
        <f t="shared" ref="CH60:CM60" si="1414">SUMIFS(CH16:CH55,$E$16:$E$55,"実績")</f>
        <v>0</v>
      </c>
      <c r="CI60" s="120">
        <f t="shared" si="1414"/>
        <v>0</v>
      </c>
      <c r="CJ60" s="120">
        <f t="shared" si="1414"/>
        <v>0</v>
      </c>
      <c r="CK60" s="120">
        <f t="shared" si="1414"/>
        <v>0</v>
      </c>
      <c r="CL60" s="120">
        <f t="shared" si="1414"/>
        <v>0</v>
      </c>
      <c r="CM60" s="121">
        <f t="shared" si="1414"/>
        <v>0</v>
      </c>
      <c r="CN60" s="122"/>
      <c r="CO60" s="290">
        <f>SUMIFS(CO16:CO55,$E$16:$E$55,"実績")</f>
        <v>0</v>
      </c>
      <c r="CP60" s="120"/>
      <c r="CQ60" s="120">
        <f t="shared" ref="CQ60:CX60" si="1415">SUMIFS(CQ16:CQ55,$E$16:$E$55,"実績")</f>
        <v>0</v>
      </c>
      <c r="CR60" s="120">
        <f t="shared" si="1415"/>
        <v>0</v>
      </c>
      <c r="CS60" s="120">
        <f t="shared" si="1415"/>
        <v>0</v>
      </c>
      <c r="CT60" s="120">
        <f t="shared" si="1415"/>
        <v>0</v>
      </c>
      <c r="CU60" s="120">
        <f t="shared" si="1415"/>
        <v>0</v>
      </c>
      <c r="CV60" s="120">
        <f t="shared" si="1415"/>
        <v>0</v>
      </c>
      <c r="CW60" s="120">
        <f t="shared" si="1415"/>
        <v>0</v>
      </c>
      <c r="CX60" s="121">
        <f t="shared" si="1415"/>
        <v>0</v>
      </c>
      <c r="CY60" s="122"/>
      <c r="CZ60" s="290">
        <f>SUMIFS(CZ16:CZ55,$E$16:$E$55,"実績")</f>
        <v>0</v>
      </c>
      <c r="DA60" s="120"/>
      <c r="DB60" s="120">
        <f t="shared" ref="DB60:DG60" si="1416">SUMIFS(DB16:DB55,$E$16:$E$55,"実績")</f>
        <v>0</v>
      </c>
      <c r="DC60" s="120">
        <f t="shared" si="1416"/>
        <v>0</v>
      </c>
      <c r="DD60" s="120">
        <f t="shared" si="1416"/>
        <v>0</v>
      </c>
      <c r="DE60" s="120">
        <f t="shared" si="1416"/>
        <v>0</v>
      </c>
      <c r="DF60" s="120">
        <f t="shared" si="1416"/>
        <v>0</v>
      </c>
      <c r="DG60" s="121">
        <f t="shared" si="1416"/>
        <v>0</v>
      </c>
      <c r="DH60" s="122"/>
      <c r="DI60" s="290">
        <f>SUMIFS(DI16:DI55,$E$16:$E$55,"実績")</f>
        <v>0</v>
      </c>
      <c r="DJ60" s="120"/>
      <c r="DK60" s="120">
        <f t="shared" ref="DK60:DP60" si="1417">SUMIFS(DK16:DK55,$E$16:$E$55,"実績")</f>
        <v>0</v>
      </c>
      <c r="DL60" s="120">
        <f t="shared" si="1417"/>
        <v>0</v>
      </c>
      <c r="DM60" s="120">
        <f t="shared" si="1417"/>
        <v>0</v>
      </c>
      <c r="DN60" s="120">
        <f t="shared" si="1417"/>
        <v>0</v>
      </c>
      <c r="DO60" s="120">
        <f t="shared" si="1417"/>
        <v>0</v>
      </c>
      <c r="DP60" s="121">
        <f t="shared" si="1417"/>
        <v>0</v>
      </c>
      <c r="DQ60" s="122"/>
      <c r="DR60" s="290">
        <f>SUMIFS(DR16:DR55,$E$16:$E$55,"実績")</f>
        <v>0</v>
      </c>
      <c r="DS60" s="120"/>
      <c r="DT60" s="120">
        <f t="shared" ref="DT60:DY60" si="1418">SUMIFS(DT16:DT55,$E$16:$E$55,"実績")</f>
        <v>0</v>
      </c>
      <c r="DU60" s="120">
        <f t="shared" si="1418"/>
        <v>0</v>
      </c>
      <c r="DV60" s="120">
        <f t="shared" si="1418"/>
        <v>0</v>
      </c>
      <c r="DW60" s="120">
        <f t="shared" si="1418"/>
        <v>0</v>
      </c>
      <c r="DX60" s="120">
        <f t="shared" si="1418"/>
        <v>0</v>
      </c>
      <c r="DY60" s="121">
        <f t="shared" si="1418"/>
        <v>0</v>
      </c>
      <c r="DZ60" s="122"/>
      <c r="EA60" s="290">
        <f>SUMIFS(EA16:EA55,$E$16:$E$55,"実績")</f>
        <v>0</v>
      </c>
      <c r="EB60" s="120"/>
      <c r="EC60" s="120">
        <f t="shared" ref="EC60:EH60" si="1419">SUMIFS(EC16:EC55,$E$16:$E$55,"実績")</f>
        <v>0</v>
      </c>
      <c r="ED60" s="120">
        <f t="shared" si="1419"/>
        <v>0</v>
      </c>
      <c r="EE60" s="120">
        <f t="shared" si="1419"/>
        <v>0</v>
      </c>
      <c r="EF60" s="120">
        <f t="shared" si="1419"/>
        <v>0</v>
      </c>
      <c r="EG60" s="120">
        <f t="shared" si="1419"/>
        <v>0</v>
      </c>
      <c r="EH60" s="121">
        <f t="shared" si="1419"/>
        <v>0</v>
      </c>
      <c r="EI60" s="122"/>
      <c r="EJ60" s="118">
        <f t="shared" ref="EJ60:EO60" si="1420">SUMIFS(EJ16:EJ55,$E$16:$E$55,"実績")</f>
        <v>0</v>
      </c>
      <c r="EK60" s="120">
        <f t="shared" si="1420"/>
        <v>0</v>
      </c>
      <c r="EL60" s="120">
        <f t="shared" si="1420"/>
        <v>0</v>
      </c>
      <c r="EM60" s="120">
        <f t="shared" si="1420"/>
        <v>0</v>
      </c>
      <c r="EN60" s="120">
        <f t="shared" si="1420"/>
        <v>0</v>
      </c>
      <c r="EO60" s="121">
        <f t="shared" si="1420"/>
        <v>0</v>
      </c>
      <c r="EP60" s="122"/>
      <c r="EQ60" s="118">
        <f t="shared" ref="EQ60:EV60" si="1421">SUMIFS(EQ16:EQ55,$E$16:$E$55,"実績")</f>
        <v>0</v>
      </c>
      <c r="ER60" s="121">
        <f t="shared" si="1421"/>
        <v>0</v>
      </c>
      <c r="ES60" s="120">
        <f t="shared" si="1421"/>
        <v>0</v>
      </c>
      <c r="ET60" s="120">
        <f t="shared" si="1421"/>
        <v>0</v>
      </c>
      <c r="EU60" s="120">
        <f t="shared" si="1421"/>
        <v>0</v>
      </c>
      <c r="EV60" s="122">
        <f t="shared" si="1421"/>
        <v>0</v>
      </c>
      <c r="EW60" s="120"/>
      <c r="EX60" s="120">
        <f t="shared" ref="EX60:FI60" si="1422">SUMIFS(EX16:EX55,$E$16:$E$55,"実績")</f>
        <v>0</v>
      </c>
      <c r="EY60" s="120">
        <f t="shared" si="1422"/>
        <v>0</v>
      </c>
      <c r="EZ60" s="120">
        <f t="shared" si="1422"/>
        <v>0</v>
      </c>
      <c r="FA60" s="120">
        <f t="shared" si="1422"/>
        <v>0</v>
      </c>
      <c r="FB60" s="120">
        <f t="shared" si="1422"/>
        <v>0</v>
      </c>
      <c r="FC60" s="122">
        <f t="shared" si="1422"/>
        <v>0</v>
      </c>
      <c r="FD60" s="118">
        <f t="shared" si="1422"/>
        <v>0</v>
      </c>
      <c r="FE60" s="120">
        <f t="shared" si="1422"/>
        <v>0</v>
      </c>
      <c r="FF60" s="120">
        <f t="shared" si="1422"/>
        <v>0</v>
      </c>
      <c r="FG60" s="122">
        <f t="shared" si="1422"/>
        <v>0</v>
      </c>
      <c r="FH60" s="123">
        <f t="shared" si="1422"/>
        <v>0</v>
      </c>
      <c r="FI60" s="124">
        <f t="shared" si="1422"/>
        <v>0</v>
      </c>
      <c r="FJ60" s="576"/>
      <c r="FK60" s="372">
        <f>SUMIFS(FK16:FK55,$E$16:$E$55,"実績")</f>
        <v>0</v>
      </c>
      <c r="FL60" s="127">
        <f>SUMIFS(FL16:FL55,$E$16:$E$55,"実績")</f>
        <v>0</v>
      </c>
      <c r="FM60" s="576"/>
      <c r="FN60" s="364">
        <f>SUMIFS(FN16:FN55,$E$16:$E$55,"実績")</f>
        <v>0</v>
      </c>
      <c r="FO60" s="125">
        <f>SUMIFS(FO16:FO55,$E$16:$E$55,"実績")</f>
        <v>0</v>
      </c>
      <c r="FP60" s="576"/>
      <c r="FQ60" s="123">
        <f>SUMIFS(FQ16:FQ55,$E$16:$E$55,"実績")</f>
        <v>0</v>
      </c>
      <c r="FR60" s="127">
        <f>SUMIFS(FR16:FR55,$E$16:$E$55,"実績")</f>
        <v>0</v>
      </c>
      <c r="FS60" s="576"/>
      <c r="FT60" s="364">
        <f>SUMIFS(FT16:FT55,$E$16:$E$55,"実績")</f>
        <v>0</v>
      </c>
      <c r="FU60" s="125">
        <f>SUMIFS(FU16:FU55,$E$16:$E$55,"実績")</f>
        <v>0</v>
      </c>
      <c r="FV60" s="576"/>
      <c r="FW60" s="123">
        <f>SUMIFS(FW16:FW55,$E$16:$E$55,"実績")</f>
        <v>0</v>
      </c>
      <c r="FX60" s="127">
        <f>SUMIFS(FX16:FX55,$E$16:$E$55,"実績")</f>
        <v>0</v>
      </c>
      <c r="FY60" s="576"/>
      <c r="FZ60" s="364">
        <f>SUMIFS(FZ16:FZ55,$E$16:$E$55,"実績")</f>
        <v>0</v>
      </c>
      <c r="GA60" s="125">
        <f>SUMIFS(GA16:GA55,$E$16:$E$55,"実績")</f>
        <v>0</v>
      </c>
      <c r="GB60" s="576"/>
      <c r="GC60" s="123">
        <f>SUMIFS(GC16:GC55,$E$16:$E$55,"実績")</f>
        <v>0</v>
      </c>
      <c r="GD60" s="127">
        <f>SUMIFS(GD16:GD55,$E$16:$E$55,"実績")</f>
        <v>0</v>
      </c>
      <c r="GE60" s="576"/>
      <c r="GF60" s="364">
        <f>SUMIFS(GF16:GF55,$E$16:$E$55,"実績")</f>
        <v>0</v>
      </c>
      <c r="GG60" s="125">
        <f>SUMIFS(GG16:GG55,$E$16:$E$55,"実績")</f>
        <v>0</v>
      </c>
      <c r="GH60" s="576"/>
      <c r="GI60" s="123">
        <f>SUMIFS(GI16:GI55,$E$16:$E$55,"実績")</f>
        <v>0</v>
      </c>
      <c r="GJ60" s="127">
        <f>SUMIFS(GJ16:GJ55,$E$16:$E$55,"実績")</f>
        <v>0</v>
      </c>
      <c r="GK60" s="576"/>
      <c r="GL60" s="364">
        <f>SUMIFS(GL16:GL55,$E$16:$E$55,"実績")</f>
        <v>0</v>
      </c>
      <c r="GM60" s="125">
        <f>SUMIFS(GM16:GM55,$E$16:$E$55,"実績")</f>
        <v>0</v>
      </c>
      <c r="GN60" s="576"/>
      <c r="GO60" s="123">
        <f>SUMIFS(GO16:GO55,$E$16:$E$55,"実績")</f>
        <v>0</v>
      </c>
      <c r="GP60" s="127">
        <f>SUMIFS(GP16:GP55,$E$16:$E$55,"実績")</f>
        <v>0</v>
      </c>
      <c r="GQ60" s="576"/>
      <c r="GR60" s="364">
        <f>SUMIFS(GR16:GR55,$E$16:$E$55,"実績")</f>
        <v>0</v>
      </c>
      <c r="GS60" s="127">
        <f>SUMIFS(GS16:GS55,$E$16:$E$55,"実績")</f>
        <v>0</v>
      </c>
      <c r="GT60" s="126">
        <f>SUMIFS(GT16:GT55,$E$16:$E$55,"実績")</f>
        <v>0</v>
      </c>
      <c r="GU60" s="201">
        <f>SUMIFS(GU16:GU55,$E$16:$E$55,"実績")</f>
        <v>0</v>
      </c>
      <c r="GV60" s="197"/>
      <c r="GW60" s="69"/>
      <c r="GX60" s="69"/>
      <c r="GY60" s="283"/>
      <c r="GZ60" s="283"/>
      <c r="HA60" s="283"/>
    </row>
    <row r="61" spans="1:213" s="86" customFormat="1" ht="25.5" customHeight="1">
      <c r="A61" s="85"/>
      <c r="B61" s="85"/>
      <c r="C61" s="85"/>
      <c r="D61" s="108"/>
      <c r="E61" s="111"/>
      <c r="F61" s="146" t="s">
        <v>144</v>
      </c>
      <c r="G61" s="165"/>
      <c r="H61" s="166"/>
      <c r="I61" s="166"/>
      <c r="J61" s="166"/>
      <c r="K61" s="166"/>
      <c r="L61" s="166"/>
      <c r="M61" s="166"/>
      <c r="N61" s="167"/>
      <c r="O61" s="299"/>
      <c r="P61" s="296"/>
      <c r="Q61" s="168"/>
      <c r="R61" s="158" t="s">
        <v>147</v>
      </c>
      <c r="S61" s="94">
        <f>SUMIFS(S16:S55,$E$16:$E$55,"実績",$F$16:$F$55,"今回請求")</f>
        <v>0</v>
      </c>
      <c r="T61" s="90"/>
      <c r="U61" s="94">
        <f t="shared" ref="U61:AB61" si="1423">SUMIFS(U16:U55,$E$16:$E$55,"実績",$F$16:$F$55,"今回請求")</f>
        <v>0</v>
      </c>
      <c r="V61" s="94">
        <f t="shared" si="1423"/>
        <v>0</v>
      </c>
      <c r="W61" s="94">
        <f t="shared" si="1423"/>
        <v>0</v>
      </c>
      <c r="X61" s="94">
        <f t="shared" si="1423"/>
        <v>0</v>
      </c>
      <c r="Y61" s="94">
        <f t="shared" si="1423"/>
        <v>0</v>
      </c>
      <c r="Z61" s="94">
        <f t="shared" si="1423"/>
        <v>0</v>
      </c>
      <c r="AA61" s="94">
        <f t="shared" si="1423"/>
        <v>0</v>
      </c>
      <c r="AB61" s="95">
        <f t="shared" si="1423"/>
        <v>0</v>
      </c>
      <c r="AC61" s="206"/>
      <c r="AD61" s="90">
        <f>SUMIFS(AD16:AD55,$E$16:$E$55,"実績",$F$16:$F$55,"今回請求")</f>
        <v>0</v>
      </c>
      <c r="AE61" s="91"/>
      <c r="AF61" s="94">
        <f t="shared" ref="AF61:AK61" si="1424">SUMIFS(AF16:AF55,$E$16:$E$55,"実績",$F$16:$F$55,"今回請求")</f>
        <v>0</v>
      </c>
      <c r="AG61" s="94">
        <f t="shared" si="1424"/>
        <v>0</v>
      </c>
      <c r="AH61" s="94">
        <f t="shared" si="1424"/>
        <v>0</v>
      </c>
      <c r="AI61" s="94">
        <f t="shared" si="1424"/>
        <v>0</v>
      </c>
      <c r="AJ61" s="94">
        <f t="shared" si="1424"/>
        <v>0</v>
      </c>
      <c r="AK61" s="95">
        <f t="shared" si="1424"/>
        <v>0</v>
      </c>
      <c r="AL61" s="96"/>
      <c r="AM61" s="291">
        <f>SUMIFS(AM16:AM55,$E$16:$E$55,"実績",$F$16:$F$55,"今回請求")</f>
        <v>0</v>
      </c>
      <c r="AN61" s="94"/>
      <c r="AO61" s="94">
        <f t="shared" ref="AO61:AV61" si="1425">SUMIFS(AO16:AO55,$E$16:$E$55,"実績",$F$16:$F$55,"今回請求")</f>
        <v>0</v>
      </c>
      <c r="AP61" s="94">
        <f t="shared" si="1425"/>
        <v>0</v>
      </c>
      <c r="AQ61" s="94">
        <f t="shared" si="1425"/>
        <v>0</v>
      </c>
      <c r="AR61" s="94">
        <f t="shared" si="1425"/>
        <v>0</v>
      </c>
      <c r="AS61" s="94">
        <f t="shared" si="1425"/>
        <v>0</v>
      </c>
      <c r="AT61" s="94">
        <f t="shared" si="1425"/>
        <v>0</v>
      </c>
      <c r="AU61" s="94">
        <f t="shared" si="1425"/>
        <v>0</v>
      </c>
      <c r="AV61" s="95">
        <f t="shared" si="1425"/>
        <v>0</v>
      </c>
      <c r="AW61" s="96"/>
      <c r="AX61" s="291">
        <f>SUMIFS(AX16:AX55,$E$16:$E$55,"実績",$F$16:$F$55,"今回請求")</f>
        <v>0</v>
      </c>
      <c r="AY61" s="94"/>
      <c r="AZ61" s="94">
        <f t="shared" ref="AZ61:BE61" si="1426">SUMIFS(AZ16:AZ55,$E$16:$E$55,"実績",$F$16:$F$55,"今回請求")</f>
        <v>0</v>
      </c>
      <c r="BA61" s="94">
        <f t="shared" si="1426"/>
        <v>0</v>
      </c>
      <c r="BB61" s="94">
        <f t="shared" si="1426"/>
        <v>0</v>
      </c>
      <c r="BC61" s="94">
        <f t="shared" si="1426"/>
        <v>0</v>
      </c>
      <c r="BD61" s="94">
        <f t="shared" si="1426"/>
        <v>0</v>
      </c>
      <c r="BE61" s="95">
        <f t="shared" si="1426"/>
        <v>0</v>
      </c>
      <c r="BF61" s="96"/>
      <c r="BG61" s="291">
        <f>SUMIFS(BG16:BG55,$E$16:$E$55,"実績",$F$16:$F$55,"今回請求")</f>
        <v>0</v>
      </c>
      <c r="BH61" s="94"/>
      <c r="BI61" s="94">
        <f t="shared" ref="BI61:BN61" si="1427">SUMIFS(BI16:BI55,$E$16:$E$55,"実績",$F$16:$F$55,"今回請求")</f>
        <v>0</v>
      </c>
      <c r="BJ61" s="94">
        <f t="shared" si="1427"/>
        <v>0</v>
      </c>
      <c r="BK61" s="94">
        <f t="shared" si="1427"/>
        <v>0</v>
      </c>
      <c r="BL61" s="94">
        <f t="shared" si="1427"/>
        <v>0</v>
      </c>
      <c r="BM61" s="94">
        <f t="shared" si="1427"/>
        <v>0</v>
      </c>
      <c r="BN61" s="95">
        <f t="shared" si="1427"/>
        <v>0</v>
      </c>
      <c r="BO61" s="96"/>
      <c r="BP61" s="291">
        <f>SUMIFS(BP16:BP55,$E$16:$E$55,"実績",$F$16:$F$55,"今回請求")</f>
        <v>0</v>
      </c>
      <c r="BQ61" s="94"/>
      <c r="BR61" s="94">
        <f t="shared" ref="BR61:BW61" si="1428">SUMIFS(BR16:BR55,$E$16:$E$55,"実績",$F$16:$F$55,"今回請求")</f>
        <v>0</v>
      </c>
      <c r="BS61" s="94">
        <f t="shared" si="1428"/>
        <v>0</v>
      </c>
      <c r="BT61" s="94">
        <f t="shared" si="1428"/>
        <v>0</v>
      </c>
      <c r="BU61" s="94">
        <f t="shared" si="1428"/>
        <v>0</v>
      </c>
      <c r="BV61" s="94">
        <f t="shared" si="1428"/>
        <v>0</v>
      </c>
      <c r="BW61" s="95">
        <f t="shared" si="1428"/>
        <v>0</v>
      </c>
      <c r="BX61" s="96"/>
      <c r="BY61" s="291">
        <f>SUMIFS(BY16:BY55,$E$16:$E$55,"実績",$F$16:$F$55,"今回請求")</f>
        <v>0</v>
      </c>
      <c r="BZ61" s="94"/>
      <c r="CA61" s="94">
        <f t="shared" ref="CA61:CF61" si="1429">SUMIFS(CA16:CA55,$E$16:$E$55,"実績",$F$16:$F$55,"今回請求")</f>
        <v>0</v>
      </c>
      <c r="CB61" s="94">
        <f t="shared" si="1429"/>
        <v>0</v>
      </c>
      <c r="CC61" s="94">
        <f t="shared" si="1429"/>
        <v>0</v>
      </c>
      <c r="CD61" s="94">
        <f t="shared" si="1429"/>
        <v>0</v>
      </c>
      <c r="CE61" s="94">
        <f t="shared" si="1429"/>
        <v>0</v>
      </c>
      <c r="CF61" s="95">
        <f t="shared" si="1429"/>
        <v>0</v>
      </c>
      <c r="CG61" s="96"/>
      <c r="CH61" s="90">
        <f t="shared" ref="CH61:CM61" si="1430">SUMIFS(CH16:CH55,$E$16:$E$55,"実績",$F$16:$F$55,"今回請求")</f>
        <v>0</v>
      </c>
      <c r="CI61" s="94">
        <f t="shared" si="1430"/>
        <v>0</v>
      </c>
      <c r="CJ61" s="94">
        <f t="shared" si="1430"/>
        <v>0</v>
      </c>
      <c r="CK61" s="94">
        <f t="shared" si="1430"/>
        <v>0</v>
      </c>
      <c r="CL61" s="94">
        <f t="shared" si="1430"/>
        <v>0</v>
      </c>
      <c r="CM61" s="95">
        <f t="shared" si="1430"/>
        <v>0</v>
      </c>
      <c r="CN61" s="96"/>
      <c r="CO61" s="291">
        <f>SUMIFS(CO16:CO55,$E$16:$E$55,"実績",$F$16:$F$55,"今回請求")</f>
        <v>0</v>
      </c>
      <c r="CP61" s="94"/>
      <c r="CQ61" s="94">
        <f t="shared" ref="CQ61:CX61" si="1431">SUMIFS(CQ16:CQ55,$E$16:$E$55,"実績",$F$16:$F$55,"今回請求")</f>
        <v>0</v>
      </c>
      <c r="CR61" s="94">
        <f t="shared" si="1431"/>
        <v>0</v>
      </c>
      <c r="CS61" s="94">
        <f t="shared" si="1431"/>
        <v>0</v>
      </c>
      <c r="CT61" s="94">
        <f t="shared" si="1431"/>
        <v>0</v>
      </c>
      <c r="CU61" s="94">
        <f t="shared" si="1431"/>
        <v>0</v>
      </c>
      <c r="CV61" s="94">
        <f t="shared" si="1431"/>
        <v>0</v>
      </c>
      <c r="CW61" s="94">
        <f t="shared" si="1431"/>
        <v>0</v>
      </c>
      <c r="CX61" s="95">
        <f t="shared" si="1431"/>
        <v>0</v>
      </c>
      <c r="CY61" s="96"/>
      <c r="CZ61" s="291">
        <f>SUMIFS(CZ16:CZ55,$E$16:$E$55,"実績",$F$16:$F$55,"今回請求")</f>
        <v>0</v>
      </c>
      <c r="DA61" s="94"/>
      <c r="DB61" s="94">
        <f t="shared" ref="DB61:DG61" si="1432">SUMIFS(DB16:DB55,$E$16:$E$55,"実績",$F$16:$F$55,"今回請求")</f>
        <v>0</v>
      </c>
      <c r="DC61" s="94">
        <f t="shared" si="1432"/>
        <v>0</v>
      </c>
      <c r="DD61" s="94">
        <f t="shared" si="1432"/>
        <v>0</v>
      </c>
      <c r="DE61" s="94">
        <f t="shared" si="1432"/>
        <v>0</v>
      </c>
      <c r="DF61" s="94">
        <f t="shared" si="1432"/>
        <v>0</v>
      </c>
      <c r="DG61" s="95">
        <f t="shared" si="1432"/>
        <v>0</v>
      </c>
      <c r="DH61" s="96"/>
      <c r="DI61" s="291">
        <f>SUMIFS(DI16:DI55,$E$16:$E$55,"実績",$F$16:$F$55,"今回請求")</f>
        <v>0</v>
      </c>
      <c r="DJ61" s="94"/>
      <c r="DK61" s="94">
        <f t="shared" ref="DK61:DP61" si="1433">SUMIFS(DK16:DK55,$E$16:$E$55,"実績",$F$16:$F$55,"今回請求")</f>
        <v>0</v>
      </c>
      <c r="DL61" s="94">
        <f t="shared" si="1433"/>
        <v>0</v>
      </c>
      <c r="DM61" s="94">
        <f t="shared" si="1433"/>
        <v>0</v>
      </c>
      <c r="DN61" s="94">
        <f t="shared" si="1433"/>
        <v>0</v>
      </c>
      <c r="DO61" s="94">
        <f t="shared" si="1433"/>
        <v>0</v>
      </c>
      <c r="DP61" s="95">
        <f t="shared" si="1433"/>
        <v>0</v>
      </c>
      <c r="DQ61" s="96"/>
      <c r="DR61" s="291">
        <f>SUMIFS(DR16:DR55,$E$16:$E$55,"実績",$F$16:$F$55,"今回請求")</f>
        <v>0</v>
      </c>
      <c r="DS61" s="94"/>
      <c r="DT61" s="94">
        <f t="shared" ref="DT61:DY61" si="1434">SUMIFS(DT16:DT55,$E$16:$E$55,"実績",$F$16:$F$55,"今回請求")</f>
        <v>0</v>
      </c>
      <c r="DU61" s="94">
        <f t="shared" si="1434"/>
        <v>0</v>
      </c>
      <c r="DV61" s="94">
        <f t="shared" si="1434"/>
        <v>0</v>
      </c>
      <c r="DW61" s="94">
        <f t="shared" si="1434"/>
        <v>0</v>
      </c>
      <c r="DX61" s="94">
        <f t="shared" si="1434"/>
        <v>0</v>
      </c>
      <c r="DY61" s="95">
        <f t="shared" si="1434"/>
        <v>0</v>
      </c>
      <c r="DZ61" s="96"/>
      <c r="EA61" s="291">
        <f>SUMIFS(EA16:EA55,$E$16:$E$55,"実績",$F$16:$F$55,"今回請求")</f>
        <v>0</v>
      </c>
      <c r="EB61" s="94"/>
      <c r="EC61" s="94">
        <f t="shared" ref="EC61:EH61" si="1435">SUMIFS(EC16:EC55,$E$16:$E$55,"実績",$F$16:$F$55,"今回請求")</f>
        <v>0</v>
      </c>
      <c r="ED61" s="94">
        <f t="shared" si="1435"/>
        <v>0</v>
      </c>
      <c r="EE61" s="94">
        <f t="shared" si="1435"/>
        <v>0</v>
      </c>
      <c r="EF61" s="94">
        <f t="shared" si="1435"/>
        <v>0</v>
      </c>
      <c r="EG61" s="94">
        <f t="shared" si="1435"/>
        <v>0</v>
      </c>
      <c r="EH61" s="95">
        <f t="shared" si="1435"/>
        <v>0</v>
      </c>
      <c r="EI61" s="96"/>
      <c r="EJ61" s="90">
        <f t="shared" ref="EJ61:EO61" si="1436">SUMIFS(EJ16:EJ55,$E$16:$E$55,"実績",$F$16:$F$55,"今回請求")</f>
        <v>0</v>
      </c>
      <c r="EK61" s="94">
        <f t="shared" si="1436"/>
        <v>0</v>
      </c>
      <c r="EL61" s="94">
        <f t="shared" si="1436"/>
        <v>0</v>
      </c>
      <c r="EM61" s="94">
        <f t="shared" si="1436"/>
        <v>0</v>
      </c>
      <c r="EN61" s="94">
        <f t="shared" si="1436"/>
        <v>0</v>
      </c>
      <c r="EO61" s="95">
        <f t="shared" si="1436"/>
        <v>0</v>
      </c>
      <c r="EP61" s="96"/>
      <c r="EQ61" s="90">
        <f t="shared" ref="EQ61:EV61" si="1437">SUMIFS(EQ16:EQ55,$E$16:$E$55,"実績",$F$16:$F$55,"今回請求")</f>
        <v>0</v>
      </c>
      <c r="ER61" s="94">
        <f t="shared" si="1437"/>
        <v>0</v>
      </c>
      <c r="ES61" s="94">
        <f t="shared" si="1437"/>
        <v>0</v>
      </c>
      <c r="ET61" s="94">
        <f t="shared" si="1437"/>
        <v>0</v>
      </c>
      <c r="EU61" s="94">
        <f t="shared" si="1437"/>
        <v>0</v>
      </c>
      <c r="EV61" s="95">
        <f t="shared" si="1437"/>
        <v>0</v>
      </c>
      <c r="EW61" s="94"/>
      <c r="EX61" s="94">
        <f t="shared" ref="EX61:FI61" si="1438">SUMIFS(EX16:EX55,$E$16:$E$55,"実績",$F$16:$F$55,"今回請求")</f>
        <v>0</v>
      </c>
      <c r="EY61" s="94">
        <f t="shared" si="1438"/>
        <v>0</v>
      </c>
      <c r="EZ61" s="94">
        <f t="shared" si="1438"/>
        <v>0</v>
      </c>
      <c r="FA61" s="94">
        <f t="shared" si="1438"/>
        <v>0</v>
      </c>
      <c r="FB61" s="94">
        <f t="shared" si="1438"/>
        <v>0</v>
      </c>
      <c r="FC61" s="95">
        <f t="shared" si="1438"/>
        <v>0</v>
      </c>
      <c r="FD61" s="90">
        <f t="shared" si="1438"/>
        <v>0</v>
      </c>
      <c r="FE61" s="94">
        <f t="shared" si="1438"/>
        <v>0</v>
      </c>
      <c r="FF61" s="94">
        <f t="shared" si="1438"/>
        <v>0</v>
      </c>
      <c r="FG61" s="96">
        <f t="shared" si="1438"/>
        <v>0</v>
      </c>
      <c r="FH61" s="206">
        <f t="shared" si="1438"/>
        <v>0</v>
      </c>
      <c r="FI61" s="356">
        <f t="shared" si="1438"/>
        <v>0</v>
      </c>
      <c r="FJ61" s="96"/>
      <c r="FK61" s="373">
        <f>SUMIFS(FK16:FK55,$E$16:$E$55,"実績",$F$16:$F$55,"今回請求")</f>
        <v>0</v>
      </c>
      <c r="FL61" s="204">
        <f>SUMIFS(FL16:FL55,$E$16:$E$55,"実績",$F$16:$F$55,"今回請求")</f>
        <v>0</v>
      </c>
      <c r="FM61" s="96"/>
      <c r="FN61" s="365">
        <f>SUMIFS(FN16:FN55,$E$16:$E$55,"実績",$F$16:$F$55,"今回請求")</f>
        <v>0</v>
      </c>
      <c r="FO61" s="91">
        <f>SUMIFS(FO16:FO55,$E$16:$E$55,"実績",$F$16:$F$55,"今回請求")</f>
        <v>0</v>
      </c>
      <c r="FP61" s="96"/>
      <c r="FQ61" s="291">
        <f>SUMIFS(FQ16:FQ55,$E$16:$E$55,"実績",$F$16:$F$55,"今回請求")</f>
        <v>0</v>
      </c>
      <c r="FR61" s="204">
        <f>SUMIFS(FR16:FR55,$E$16:$E$55,"実績",$F$16:$F$55,"今回請求")</f>
        <v>0</v>
      </c>
      <c r="FS61" s="96"/>
      <c r="FT61" s="365">
        <f>SUMIFS(FT16:FT55,$E$16:$E$55,"実績",$F$16:$F$55,"今回請求")</f>
        <v>0</v>
      </c>
      <c r="FU61" s="91">
        <f>SUMIFS(FU16:FU55,$E$16:$E$55,"実績",$F$16:$F$55,"今回請求")</f>
        <v>0</v>
      </c>
      <c r="FV61" s="96"/>
      <c r="FW61" s="291">
        <f>SUMIFS(FW16:FW55,$E$16:$E$55,"実績",$F$16:$F$55,"今回請求")</f>
        <v>0</v>
      </c>
      <c r="FX61" s="204">
        <f>SUMIFS(FX16:FX55,$E$16:$E$55,"実績",$F$16:$F$55,"今回請求")</f>
        <v>0</v>
      </c>
      <c r="FY61" s="96"/>
      <c r="FZ61" s="365">
        <f>SUMIFS(FZ16:FZ55,$E$16:$E$55,"実績",$F$16:$F$55,"今回請求")</f>
        <v>0</v>
      </c>
      <c r="GA61" s="91">
        <f>SUMIFS(GA16:GA55,$E$16:$E$55,"実績",$F$16:$F$55,"今回請求")</f>
        <v>0</v>
      </c>
      <c r="GB61" s="96"/>
      <c r="GC61" s="291">
        <f>SUMIFS(GC16:GC55,$E$16:$E$55,"実績",$F$16:$F$55,"今回請求")</f>
        <v>0</v>
      </c>
      <c r="GD61" s="204">
        <f>SUMIFS(GD16:GD55,$E$16:$E$55,"実績",$F$16:$F$55,"今回請求")</f>
        <v>0</v>
      </c>
      <c r="GE61" s="96"/>
      <c r="GF61" s="365">
        <f>SUMIFS(GF16:GF55,$E$16:$E$55,"実績",$F$16:$F$55,"今回請求")</f>
        <v>0</v>
      </c>
      <c r="GG61" s="91">
        <f>SUMIFS(GG16:GG55,$E$16:$E$55,"実績",$F$16:$F$55,"今回請求")</f>
        <v>0</v>
      </c>
      <c r="GH61" s="96"/>
      <c r="GI61" s="291">
        <f>SUMIFS(GI16:GI55,$E$16:$E$55,"実績",$F$16:$F$55,"今回請求")</f>
        <v>0</v>
      </c>
      <c r="GJ61" s="204">
        <f>SUMIFS(GJ16:GJ55,$E$16:$E$55,"実績",$F$16:$F$55,"今回請求")</f>
        <v>0</v>
      </c>
      <c r="GK61" s="96"/>
      <c r="GL61" s="365">
        <f>SUMIFS(GL16:GL55,$E$16:$E$55,"実績",$F$16:$F$55,"今回請求")</f>
        <v>0</v>
      </c>
      <c r="GM61" s="91">
        <f>SUMIFS(GM16:GM55,$E$16:$E$55,"実績",$F$16:$F$55,"今回請求")</f>
        <v>0</v>
      </c>
      <c r="GN61" s="96"/>
      <c r="GO61" s="291">
        <f>SUMIFS(GO16:GO55,$E$16:$E$55,"実績",$F$16:$F$55,"今回請求")</f>
        <v>0</v>
      </c>
      <c r="GP61" s="204">
        <f>SUMIFS(GP16:GP55,$E$16:$E$55,"実績",$F$16:$F$55,"今回請求")</f>
        <v>0</v>
      </c>
      <c r="GQ61" s="96"/>
      <c r="GR61" s="365">
        <f>SUMIFS(GR16:GR55,$E$16:$E$55,"実績",$F$16:$F$55,"今回請求")</f>
        <v>0</v>
      </c>
      <c r="GS61" s="204">
        <f>SUMIFS(GS16:GS55,$E$16:$E$55,"実績",$F$16:$F$55,"今回請求")</f>
        <v>0</v>
      </c>
      <c r="GT61" s="95">
        <f>SUMIFS(GT16:GT55,$E$16:$E$55,"実績",$F$16:$F$55,"今回請求")</f>
        <v>0</v>
      </c>
      <c r="GU61" s="202">
        <f>SUMIFS(GU16:GU55,$E$16:$E$55,"実績",$F$16:$F$55,"今回請求")</f>
        <v>0</v>
      </c>
      <c r="GV61" s="198"/>
      <c r="GY61" s="284"/>
      <c r="GZ61" s="284"/>
      <c r="HA61" s="284"/>
    </row>
    <row r="62" spans="1:213" s="86" customFormat="1" ht="25.5" customHeight="1" thickBot="1">
      <c r="A62" s="85"/>
      <c r="B62" s="85"/>
      <c r="C62" s="85"/>
      <c r="D62" s="106"/>
      <c r="E62" s="112"/>
      <c r="F62" s="159" t="s">
        <v>145</v>
      </c>
      <c r="G62" s="160"/>
      <c r="H62" s="161"/>
      <c r="I62" s="161"/>
      <c r="J62" s="161"/>
      <c r="K62" s="161"/>
      <c r="L62" s="161"/>
      <c r="M62" s="161"/>
      <c r="N62" s="162"/>
      <c r="O62" s="300"/>
      <c r="P62" s="303"/>
      <c r="Q62" s="161"/>
      <c r="R62" s="152" t="s">
        <v>146</v>
      </c>
      <c r="S62" s="154">
        <f>SUMIFS(S16:S55,$E$16:$E$55,"実績",$F$16:$F$55,"済")</f>
        <v>0</v>
      </c>
      <c r="T62" s="153"/>
      <c r="U62" s="154">
        <f t="shared" ref="U62:AB62" si="1439">SUMIFS(U16:U55,$E$16:$E$55,"実績",$F$16:$F$55,"済")</f>
        <v>0</v>
      </c>
      <c r="V62" s="154">
        <f t="shared" si="1439"/>
        <v>0</v>
      </c>
      <c r="W62" s="154">
        <f t="shared" si="1439"/>
        <v>0</v>
      </c>
      <c r="X62" s="154">
        <f t="shared" si="1439"/>
        <v>0</v>
      </c>
      <c r="Y62" s="154">
        <f t="shared" si="1439"/>
        <v>0</v>
      </c>
      <c r="Z62" s="154">
        <f t="shared" si="1439"/>
        <v>0</v>
      </c>
      <c r="AA62" s="154">
        <f t="shared" si="1439"/>
        <v>0</v>
      </c>
      <c r="AB62" s="155">
        <f t="shared" si="1439"/>
        <v>0</v>
      </c>
      <c r="AC62" s="207"/>
      <c r="AD62" s="153">
        <f>SUMIFS(AD16:AD55,$E$16:$E$55,"実績",$F$16:$F$55,"済")</f>
        <v>0</v>
      </c>
      <c r="AE62" s="157"/>
      <c r="AF62" s="154">
        <f t="shared" ref="AF62:AK62" si="1440">SUMIFS(AF16:AF55,$E$16:$E$55,"実績",$F$16:$F$55,"済")</f>
        <v>0</v>
      </c>
      <c r="AG62" s="154">
        <f t="shared" si="1440"/>
        <v>0</v>
      </c>
      <c r="AH62" s="154">
        <f t="shared" si="1440"/>
        <v>0</v>
      </c>
      <c r="AI62" s="154">
        <f t="shared" si="1440"/>
        <v>0</v>
      </c>
      <c r="AJ62" s="154">
        <f t="shared" si="1440"/>
        <v>0</v>
      </c>
      <c r="AK62" s="155">
        <f t="shared" si="1440"/>
        <v>0</v>
      </c>
      <c r="AL62" s="156"/>
      <c r="AM62" s="292">
        <f>SUMIFS(AM16:AM55,$E$16:$E$55,"実績",$F$16:$F$55,"済")</f>
        <v>0</v>
      </c>
      <c r="AN62" s="154"/>
      <c r="AO62" s="154">
        <f t="shared" ref="AO62:AV62" si="1441">SUMIFS(AO16:AO55,$E$16:$E$55,"実績",$F$16:$F$55,"済")</f>
        <v>0</v>
      </c>
      <c r="AP62" s="154">
        <f t="shared" si="1441"/>
        <v>0</v>
      </c>
      <c r="AQ62" s="154">
        <f t="shared" si="1441"/>
        <v>0</v>
      </c>
      <c r="AR62" s="154">
        <f t="shared" si="1441"/>
        <v>0</v>
      </c>
      <c r="AS62" s="154">
        <f t="shared" si="1441"/>
        <v>0</v>
      </c>
      <c r="AT62" s="154">
        <f t="shared" si="1441"/>
        <v>0</v>
      </c>
      <c r="AU62" s="154">
        <f t="shared" si="1441"/>
        <v>0</v>
      </c>
      <c r="AV62" s="155">
        <f t="shared" si="1441"/>
        <v>0</v>
      </c>
      <c r="AW62" s="156"/>
      <c r="AX62" s="292">
        <f>SUMIFS(AX16:AX55,$E$16:$E$55,"実績",$F$16:$F$55,"済")</f>
        <v>0</v>
      </c>
      <c r="AY62" s="154"/>
      <c r="AZ62" s="154">
        <f t="shared" ref="AZ62:BE62" si="1442">SUMIFS(AZ16:AZ55,$E$16:$E$55,"実績",$F$16:$F$55,"済")</f>
        <v>0</v>
      </c>
      <c r="BA62" s="154">
        <f t="shared" si="1442"/>
        <v>0</v>
      </c>
      <c r="BB62" s="154">
        <f t="shared" si="1442"/>
        <v>0</v>
      </c>
      <c r="BC62" s="154">
        <f t="shared" si="1442"/>
        <v>0</v>
      </c>
      <c r="BD62" s="154">
        <f t="shared" si="1442"/>
        <v>0</v>
      </c>
      <c r="BE62" s="155">
        <f t="shared" si="1442"/>
        <v>0</v>
      </c>
      <c r="BF62" s="156"/>
      <c r="BG62" s="292">
        <f>SUMIFS(BG16:BG55,$E$16:$E$55,"実績",$F$16:$F$55,"済")</f>
        <v>0</v>
      </c>
      <c r="BH62" s="154"/>
      <c r="BI62" s="154">
        <f t="shared" ref="BI62:BN62" si="1443">SUMIFS(BI16:BI55,$E$16:$E$55,"実績",$F$16:$F$55,"済")</f>
        <v>0</v>
      </c>
      <c r="BJ62" s="154">
        <f t="shared" si="1443"/>
        <v>0</v>
      </c>
      <c r="BK62" s="154">
        <f t="shared" si="1443"/>
        <v>0</v>
      </c>
      <c r="BL62" s="154">
        <f t="shared" si="1443"/>
        <v>0</v>
      </c>
      <c r="BM62" s="154">
        <f t="shared" si="1443"/>
        <v>0</v>
      </c>
      <c r="BN62" s="155">
        <f t="shared" si="1443"/>
        <v>0</v>
      </c>
      <c r="BO62" s="156"/>
      <c r="BP62" s="292">
        <f>SUMIFS(BP16:BP55,$E$16:$E$55,"実績",$F$16:$F$55,"済")</f>
        <v>0</v>
      </c>
      <c r="BQ62" s="154"/>
      <c r="BR62" s="154">
        <f t="shared" ref="BR62:BW62" si="1444">SUMIFS(BR16:BR55,$E$16:$E$55,"実績",$F$16:$F$55,"済")</f>
        <v>0</v>
      </c>
      <c r="BS62" s="154">
        <f t="shared" si="1444"/>
        <v>0</v>
      </c>
      <c r="BT62" s="154">
        <f t="shared" si="1444"/>
        <v>0</v>
      </c>
      <c r="BU62" s="154">
        <f t="shared" si="1444"/>
        <v>0</v>
      </c>
      <c r="BV62" s="154">
        <f t="shared" si="1444"/>
        <v>0</v>
      </c>
      <c r="BW62" s="155">
        <f t="shared" si="1444"/>
        <v>0</v>
      </c>
      <c r="BX62" s="156"/>
      <c r="BY62" s="292">
        <f>SUMIFS(BY16:BY55,$E$16:$E$55,"実績",$F$16:$F$55,"済")</f>
        <v>0</v>
      </c>
      <c r="BZ62" s="154"/>
      <c r="CA62" s="154">
        <f t="shared" ref="CA62:CF62" si="1445">SUMIFS(CA16:CA55,$E$16:$E$55,"実績",$F$16:$F$55,"済")</f>
        <v>0</v>
      </c>
      <c r="CB62" s="154">
        <f t="shared" si="1445"/>
        <v>0</v>
      </c>
      <c r="CC62" s="154">
        <f t="shared" si="1445"/>
        <v>0</v>
      </c>
      <c r="CD62" s="154">
        <f t="shared" si="1445"/>
        <v>0</v>
      </c>
      <c r="CE62" s="154">
        <f t="shared" si="1445"/>
        <v>0</v>
      </c>
      <c r="CF62" s="155">
        <f t="shared" si="1445"/>
        <v>0</v>
      </c>
      <c r="CG62" s="156"/>
      <c r="CH62" s="153">
        <f t="shared" ref="CH62:CM62" si="1446">SUMIFS(CH16:CH55,$E$16:$E$55,"実績",$F$16:$F$55,"済")</f>
        <v>0</v>
      </c>
      <c r="CI62" s="154">
        <f t="shared" si="1446"/>
        <v>0</v>
      </c>
      <c r="CJ62" s="154">
        <f t="shared" si="1446"/>
        <v>0</v>
      </c>
      <c r="CK62" s="154">
        <f t="shared" si="1446"/>
        <v>0</v>
      </c>
      <c r="CL62" s="154">
        <f t="shared" si="1446"/>
        <v>0</v>
      </c>
      <c r="CM62" s="155">
        <f t="shared" si="1446"/>
        <v>0</v>
      </c>
      <c r="CN62" s="156"/>
      <c r="CO62" s="292">
        <f>SUMIFS(CO16:CO55,$E$16:$E$55,"実績",$F$16:$F$55,"済")</f>
        <v>0</v>
      </c>
      <c r="CP62" s="154"/>
      <c r="CQ62" s="154">
        <f t="shared" ref="CQ62:CX62" si="1447">SUMIFS(CQ16:CQ55,$E$16:$E$55,"実績",$F$16:$F$55,"済")</f>
        <v>0</v>
      </c>
      <c r="CR62" s="154">
        <f t="shared" si="1447"/>
        <v>0</v>
      </c>
      <c r="CS62" s="154">
        <f t="shared" si="1447"/>
        <v>0</v>
      </c>
      <c r="CT62" s="154">
        <f t="shared" si="1447"/>
        <v>0</v>
      </c>
      <c r="CU62" s="154">
        <f t="shared" si="1447"/>
        <v>0</v>
      </c>
      <c r="CV62" s="154">
        <f t="shared" si="1447"/>
        <v>0</v>
      </c>
      <c r="CW62" s="154">
        <f t="shared" si="1447"/>
        <v>0</v>
      </c>
      <c r="CX62" s="155">
        <f t="shared" si="1447"/>
        <v>0</v>
      </c>
      <c r="CY62" s="156"/>
      <c r="CZ62" s="292">
        <f>SUMIFS(CZ16:CZ55,$E$16:$E$55,"実績",$F$16:$F$55,"済")</f>
        <v>0</v>
      </c>
      <c r="DA62" s="154"/>
      <c r="DB62" s="154">
        <f t="shared" ref="DB62:DG62" si="1448">SUMIFS(DB16:DB55,$E$16:$E$55,"実績",$F$16:$F$55,"済")</f>
        <v>0</v>
      </c>
      <c r="DC62" s="154">
        <f t="shared" si="1448"/>
        <v>0</v>
      </c>
      <c r="DD62" s="154">
        <f t="shared" si="1448"/>
        <v>0</v>
      </c>
      <c r="DE62" s="154">
        <f t="shared" si="1448"/>
        <v>0</v>
      </c>
      <c r="DF62" s="154">
        <f t="shared" si="1448"/>
        <v>0</v>
      </c>
      <c r="DG62" s="155">
        <f t="shared" si="1448"/>
        <v>0</v>
      </c>
      <c r="DH62" s="156"/>
      <c r="DI62" s="292">
        <f>SUMIFS(DI16:DI55,$E$16:$E$55,"実績",$F$16:$F$55,"済")</f>
        <v>0</v>
      </c>
      <c r="DJ62" s="154"/>
      <c r="DK62" s="154">
        <f t="shared" ref="DK62:DP62" si="1449">SUMIFS(DK16:DK55,$E$16:$E$55,"実績",$F$16:$F$55,"済")</f>
        <v>0</v>
      </c>
      <c r="DL62" s="154">
        <f t="shared" si="1449"/>
        <v>0</v>
      </c>
      <c r="DM62" s="154">
        <f t="shared" si="1449"/>
        <v>0</v>
      </c>
      <c r="DN62" s="154">
        <f t="shared" si="1449"/>
        <v>0</v>
      </c>
      <c r="DO62" s="154">
        <f t="shared" si="1449"/>
        <v>0</v>
      </c>
      <c r="DP62" s="155">
        <f t="shared" si="1449"/>
        <v>0</v>
      </c>
      <c r="DQ62" s="156"/>
      <c r="DR62" s="292">
        <f>SUMIFS(DR16:DR55,$E$16:$E$55,"実績",$F$16:$F$55,"済")</f>
        <v>0</v>
      </c>
      <c r="DS62" s="154"/>
      <c r="DT62" s="154">
        <f t="shared" ref="DT62:DY62" si="1450">SUMIFS(DT16:DT55,$E$16:$E$55,"実績",$F$16:$F$55,"済")</f>
        <v>0</v>
      </c>
      <c r="DU62" s="154">
        <f t="shared" si="1450"/>
        <v>0</v>
      </c>
      <c r="DV62" s="154">
        <f t="shared" si="1450"/>
        <v>0</v>
      </c>
      <c r="DW62" s="154">
        <f t="shared" si="1450"/>
        <v>0</v>
      </c>
      <c r="DX62" s="154">
        <f t="shared" si="1450"/>
        <v>0</v>
      </c>
      <c r="DY62" s="155">
        <f t="shared" si="1450"/>
        <v>0</v>
      </c>
      <c r="DZ62" s="156"/>
      <c r="EA62" s="292">
        <f>SUMIFS(EA16:EA55,$E$16:$E$55,"実績",$F$16:$F$55,"済")</f>
        <v>0</v>
      </c>
      <c r="EB62" s="154"/>
      <c r="EC62" s="154">
        <f t="shared" ref="EC62:EH62" si="1451">SUMIFS(EC16:EC55,$E$16:$E$55,"実績",$F$16:$F$55,"済")</f>
        <v>0</v>
      </c>
      <c r="ED62" s="154">
        <f t="shared" si="1451"/>
        <v>0</v>
      </c>
      <c r="EE62" s="154">
        <f t="shared" si="1451"/>
        <v>0</v>
      </c>
      <c r="EF62" s="154">
        <f t="shared" si="1451"/>
        <v>0</v>
      </c>
      <c r="EG62" s="154">
        <f t="shared" si="1451"/>
        <v>0</v>
      </c>
      <c r="EH62" s="155">
        <f t="shared" si="1451"/>
        <v>0</v>
      </c>
      <c r="EI62" s="156"/>
      <c r="EJ62" s="153">
        <f t="shared" ref="EJ62:EO62" si="1452">SUMIFS(EJ16:EJ55,$E$16:$E$55,"実績",$F$16:$F$55,"済")</f>
        <v>0</v>
      </c>
      <c r="EK62" s="154">
        <f t="shared" si="1452"/>
        <v>0</v>
      </c>
      <c r="EL62" s="154">
        <f t="shared" si="1452"/>
        <v>0</v>
      </c>
      <c r="EM62" s="154">
        <f t="shared" si="1452"/>
        <v>0</v>
      </c>
      <c r="EN62" s="154">
        <f t="shared" si="1452"/>
        <v>0</v>
      </c>
      <c r="EO62" s="155">
        <f t="shared" si="1452"/>
        <v>0</v>
      </c>
      <c r="EP62" s="156"/>
      <c r="EQ62" s="153">
        <f t="shared" ref="EQ62:EV62" si="1453">SUMIFS(EQ16:EQ55,$E$16:$E$55,"実績",$F$16:$F$55,"済")</f>
        <v>0</v>
      </c>
      <c r="ER62" s="154">
        <f t="shared" si="1453"/>
        <v>0</v>
      </c>
      <c r="ES62" s="154">
        <f t="shared" si="1453"/>
        <v>0</v>
      </c>
      <c r="ET62" s="154">
        <f t="shared" si="1453"/>
        <v>0</v>
      </c>
      <c r="EU62" s="154">
        <f t="shared" si="1453"/>
        <v>0</v>
      </c>
      <c r="EV62" s="155">
        <f t="shared" si="1453"/>
        <v>0</v>
      </c>
      <c r="EW62" s="154"/>
      <c r="EX62" s="154">
        <f t="shared" ref="EX62:FI62" si="1454">SUMIFS(EX16:EX55,$E$16:$E$55,"実績",$F$16:$F$55,"済")</f>
        <v>0</v>
      </c>
      <c r="EY62" s="154">
        <f t="shared" si="1454"/>
        <v>0</v>
      </c>
      <c r="EZ62" s="154">
        <f t="shared" si="1454"/>
        <v>0</v>
      </c>
      <c r="FA62" s="154">
        <f t="shared" si="1454"/>
        <v>0</v>
      </c>
      <c r="FB62" s="154">
        <f t="shared" si="1454"/>
        <v>0</v>
      </c>
      <c r="FC62" s="155">
        <f t="shared" si="1454"/>
        <v>0</v>
      </c>
      <c r="FD62" s="153">
        <f t="shared" si="1454"/>
        <v>0</v>
      </c>
      <c r="FE62" s="154">
        <f t="shared" si="1454"/>
        <v>0</v>
      </c>
      <c r="FF62" s="154">
        <f t="shared" si="1454"/>
        <v>0</v>
      </c>
      <c r="FG62" s="156">
        <f t="shared" si="1454"/>
        <v>0</v>
      </c>
      <c r="FH62" s="207">
        <f t="shared" si="1454"/>
        <v>0</v>
      </c>
      <c r="FI62" s="357">
        <f t="shared" si="1454"/>
        <v>0</v>
      </c>
      <c r="FJ62" s="156"/>
      <c r="FK62" s="374">
        <f>SUMIFS(FK16:FK55,$E$16:$E$55,"実績",$F$16:$F$55,"済")</f>
        <v>0</v>
      </c>
      <c r="FL62" s="205">
        <f>SUMIFS(FL16:FL55,$E$16:$E$55,"実績",$F$16:$F$55,"済")</f>
        <v>0</v>
      </c>
      <c r="FM62" s="156"/>
      <c r="FN62" s="366">
        <f>SUMIFS(FN16:FN55,$E$16:$E$55,"実績",$F$16:$F$55,"済")</f>
        <v>0</v>
      </c>
      <c r="FO62" s="157">
        <f>SUMIFS(FO16:FO55,$E$16:$E$55,"実績",$F$16:$F$55,"済")</f>
        <v>0</v>
      </c>
      <c r="FP62" s="156"/>
      <c r="FQ62" s="292">
        <f>SUMIFS(FQ16:FQ55,$E$16:$E$55,"実績",$F$16:$F$55,"済")</f>
        <v>0</v>
      </c>
      <c r="FR62" s="205">
        <f>SUMIFS(FR16:FR55,$E$16:$E$55,"実績",$F$16:$F$55,"済")</f>
        <v>0</v>
      </c>
      <c r="FS62" s="156"/>
      <c r="FT62" s="366">
        <f>SUMIFS(FT16:FT55,$E$16:$E$55,"実績",$F$16:$F$55,"済")</f>
        <v>0</v>
      </c>
      <c r="FU62" s="157">
        <f>SUMIFS(FU16:FU55,$E$16:$E$55,"実績",$F$16:$F$55,"済")</f>
        <v>0</v>
      </c>
      <c r="FV62" s="156"/>
      <c r="FW62" s="292">
        <f>SUMIFS(FW16:FW55,$E$16:$E$55,"実績",$F$16:$F$55,"済")</f>
        <v>0</v>
      </c>
      <c r="FX62" s="205">
        <f>SUMIFS(FX16:FX55,$E$16:$E$55,"実績",$F$16:$F$55,"済")</f>
        <v>0</v>
      </c>
      <c r="FY62" s="156"/>
      <c r="FZ62" s="366">
        <f>SUMIFS(FZ16:FZ55,$E$16:$E$55,"実績",$F$16:$F$55,"済")</f>
        <v>0</v>
      </c>
      <c r="GA62" s="157">
        <f>SUMIFS(GA16:GA55,$E$16:$E$55,"実績",$F$16:$F$55,"済")</f>
        <v>0</v>
      </c>
      <c r="GB62" s="156"/>
      <c r="GC62" s="292">
        <f>SUMIFS(GC16:GC55,$E$16:$E$55,"実績",$F$16:$F$55,"済")</f>
        <v>0</v>
      </c>
      <c r="GD62" s="205">
        <f>SUMIFS(GD16:GD55,$E$16:$E$55,"実績",$F$16:$F$55,"済")</f>
        <v>0</v>
      </c>
      <c r="GE62" s="156"/>
      <c r="GF62" s="366">
        <f>SUMIFS(GF16:GF55,$E$16:$E$55,"実績",$F$16:$F$55,"済")</f>
        <v>0</v>
      </c>
      <c r="GG62" s="157">
        <f>SUMIFS(GG16:GG55,$E$16:$E$55,"実績",$F$16:$F$55,"済")</f>
        <v>0</v>
      </c>
      <c r="GH62" s="156"/>
      <c r="GI62" s="292">
        <f>SUMIFS(GI16:GI55,$E$16:$E$55,"実績",$F$16:$F$55,"済")</f>
        <v>0</v>
      </c>
      <c r="GJ62" s="205">
        <f>SUMIFS(GJ16:GJ55,$E$16:$E$55,"実績",$F$16:$F$55,"済")</f>
        <v>0</v>
      </c>
      <c r="GK62" s="156"/>
      <c r="GL62" s="366">
        <f>SUMIFS(GL16:GL55,$E$16:$E$55,"実績",$F$16:$F$55,"済")</f>
        <v>0</v>
      </c>
      <c r="GM62" s="157">
        <f>SUMIFS(GM16:GM55,$E$16:$E$55,"実績",$F$16:$F$55,"済")</f>
        <v>0</v>
      </c>
      <c r="GN62" s="156"/>
      <c r="GO62" s="292">
        <f>SUMIFS(GO16:GO55,$E$16:$E$55,"実績",$F$16:$F$55,"済")</f>
        <v>0</v>
      </c>
      <c r="GP62" s="205">
        <f>SUMIFS(GP16:GP55,$E$16:$E$55,"実績",$F$16:$F$55,"済")</f>
        <v>0</v>
      </c>
      <c r="GQ62" s="156"/>
      <c r="GR62" s="366">
        <f>SUMIFS(GR16:GR55,$E$16:$E$55,"実績",$F$16:$F$55,"済")</f>
        <v>0</v>
      </c>
      <c r="GS62" s="205">
        <f>SUMIFS(GS16:GS55,$E$16:$E$55,"実績",$F$16:$F$55,"済")</f>
        <v>0</v>
      </c>
      <c r="GT62" s="155">
        <f>SUMIFS(GT16:GT55,$E$16:$E$55,"実績",$F$16:$F$55,"済")</f>
        <v>0</v>
      </c>
      <c r="GU62" s="203">
        <f>SUMIFS(GU16:GU55,$E$16:$E$55,"実績",$F$16:$F$55,"済")</f>
        <v>0</v>
      </c>
      <c r="GV62" s="198"/>
      <c r="GY62" s="284"/>
      <c r="GZ62" s="284"/>
      <c r="HA62" s="284"/>
    </row>
    <row r="63" spans="1:213" s="68" customFormat="1" ht="25.5" customHeight="1">
      <c r="A63" s="67"/>
      <c r="B63" s="67"/>
      <c r="C63" s="67"/>
      <c r="E63" s="67"/>
      <c r="F63" s="67"/>
      <c r="H63" s="431" t="s">
        <v>134</v>
      </c>
      <c r="I63" s="431"/>
      <c r="J63" s="431"/>
      <c r="K63" s="431"/>
      <c r="L63" s="431"/>
      <c r="M63" s="431"/>
      <c r="N63" s="431"/>
      <c r="O63" s="301"/>
      <c r="P63" s="301"/>
      <c r="U63" s="69"/>
      <c r="AF63" s="69"/>
      <c r="CR63" s="79"/>
      <c r="CU63" s="69"/>
      <c r="GY63" s="283"/>
      <c r="GZ63" s="283"/>
      <c r="HA63" s="283"/>
    </row>
    <row r="64" spans="1:213" s="68" customFormat="1" ht="25.5" customHeight="1">
      <c r="A64" s="67"/>
      <c r="B64" s="67"/>
      <c r="C64" s="67"/>
      <c r="E64" s="67"/>
      <c r="F64" s="67"/>
      <c r="H64" s="644" t="s">
        <v>467</v>
      </c>
      <c r="I64" s="431"/>
      <c r="J64" s="431"/>
      <c r="K64" s="431"/>
      <c r="L64" s="431"/>
      <c r="M64" s="431"/>
      <c r="N64" s="431"/>
      <c r="O64" s="301"/>
      <c r="P64" s="301"/>
      <c r="U64" s="69"/>
      <c r="AF64" s="69"/>
      <c r="CR64" s="79"/>
      <c r="CU64" s="69"/>
      <c r="GY64" s="283"/>
      <c r="GZ64" s="283"/>
      <c r="HA64" s="283"/>
    </row>
  </sheetData>
  <autoFilter ref="A15:HF55" xr:uid="{00000000-0009-0000-0000-000002000000}"/>
  <dataConsolidate/>
  <mergeCells count="169">
    <mergeCell ref="EK12:EK13"/>
    <mergeCell ref="EJ10:EO11"/>
    <mergeCell ref="GH11:GH14"/>
    <mergeCell ref="GK11:GK14"/>
    <mergeCell ref="GN11:GN14"/>
    <mergeCell ref="GI11:GJ12"/>
    <mergeCell ref="EW9:FC11"/>
    <mergeCell ref="FW11:FX12"/>
    <mergeCell ref="GF11:GG12"/>
    <mergeCell ref="HC13:HE13"/>
    <mergeCell ref="FD9:FG11"/>
    <mergeCell ref="FD12:FD13"/>
    <mergeCell ref="FE12:FG12"/>
    <mergeCell ref="EZ12:EZ13"/>
    <mergeCell ref="FA12:FC12"/>
    <mergeCell ref="GO11:GP12"/>
    <mergeCell ref="FH9:GU9"/>
    <mergeCell ref="FH11:FI12"/>
    <mergeCell ref="GR11:GS12"/>
    <mergeCell ref="FH10:GS10"/>
    <mergeCell ref="FK11:FL12"/>
    <mergeCell ref="GT10:GU12"/>
    <mergeCell ref="FN11:FO12"/>
    <mergeCell ref="FZ11:GA12"/>
    <mergeCell ref="GB11:GB14"/>
    <mergeCell ref="FS11:FS14"/>
    <mergeCell ref="GQ11:GQ14"/>
    <mergeCell ref="FJ11:FJ14"/>
    <mergeCell ref="FM11:FM14"/>
    <mergeCell ref="FP11:FP14"/>
    <mergeCell ref="GL11:GM12"/>
    <mergeCell ref="GV9:GW14"/>
    <mergeCell ref="FY11:FY14"/>
    <mergeCell ref="I2:Q2"/>
    <mergeCell ref="I3:Q3"/>
    <mergeCell ref="I4:J5"/>
    <mergeCell ref="BH12:BH13"/>
    <mergeCell ref="AY12:AY13"/>
    <mergeCell ref="Z12:AB12"/>
    <mergeCell ref="AX11:BE11"/>
    <mergeCell ref="BG12:BG14"/>
    <mergeCell ref="BG11:BN11"/>
    <mergeCell ref="BJ12:BJ13"/>
    <mergeCell ref="AZ12:AZ14"/>
    <mergeCell ref="BA12:BA13"/>
    <mergeCell ref="AX12:AX14"/>
    <mergeCell ref="AF12:AF14"/>
    <mergeCell ref="BI12:BI14"/>
    <mergeCell ref="BL12:BN12"/>
    <mergeCell ref="AO12:AO14"/>
    <mergeCell ref="I10:I14"/>
    <mergeCell ref="J10:J14"/>
    <mergeCell ref="AP12:AP13"/>
    <mergeCell ref="AI12:AK12"/>
    <mergeCell ref="K7:O7"/>
    <mergeCell ref="K6:O6"/>
    <mergeCell ref="AT12:AV12"/>
    <mergeCell ref="F9:F13"/>
    <mergeCell ref="AN12:AN13"/>
    <mergeCell ref="I6:J6"/>
    <mergeCell ref="I7:J7"/>
    <mergeCell ref="S12:S14"/>
    <mergeCell ref="S11:AB11"/>
    <mergeCell ref="AD12:AD14"/>
    <mergeCell ref="AD11:AK11"/>
    <mergeCell ref="AM12:AM14"/>
    <mergeCell ref="AM10:AV11"/>
    <mergeCell ref="K9:N9"/>
    <mergeCell ref="U12:U14"/>
    <mergeCell ref="V12:V13"/>
    <mergeCell ref="W12:Y12"/>
    <mergeCell ref="N10:N14"/>
    <mergeCell ref="M10:M14"/>
    <mergeCell ref="BP11:BW11"/>
    <mergeCell ref="BF11:BF14"/>
    <mergeCell ref="AC11:AC14"/>
    <mergeCell ref="AL11:AL14"/>
    <mergeCell ref="AW11:AW14"/>
    <mergeCell ref="A9:B13"/>
    <mergeCell ref="D9:D14"/>
    <mergeCell ref="C9:C14"/>
    <mergeCell ref="H9:H14"/>
    <mergeCell ref="I9:J9"/>
    <mergeCell ref="P11:P14"/>
    <mergeCell ref="R9:R10"/>
    <mergeCell ref="R11:R12"/>
    <mergeCell ref="R13:R14"/>
    <mergeCell ref="T12:T13"/>
    <mergeCell ref="AE12:AE13"/>
    <mergeCell ref="P9:P10"/>
    <mergeCell ref="G9:G14"/>
    <mergeCell ref="AQ12:AS12"/>
    <mergeCell ref="K10:L13"/>
    <mergeCell ref="S10:AL10"/>
    <mergeCell ref="AG12:AG13"/>
    <mergeCell ref="Q9:Q14"/>
    <mergeCell ref="BQ12:BQ13"/>
    <mergeCell ref="BY12:BY14"/>
    <mergeCell ref="BY11:CF11"/>
    <mergeCell ref="EQ9:EV11"/>
    <mergeCell ref="DK12:DK14"/>
    <mergeCell ref="DL12:DL13"/>
    <mergeCell ref="DE12:DG12"/>
    <mergeCell ref="ES12:ES13"/>
    <mergeCell ref="DT12:DT14"/>
    <mergeCell ref="DS12:DS13"/>
    <mergeCell ref="ET12:EV12"/>
    <mergeCell ref="DR12:DR14"/>
    <mergeCell ref="DR11:DY11"/>
    <mergeCell ref="EA12:EA14"/>
    <mergeCell ref="CZ10:DG11"/>
    <mergeCell ref="ED12:ED13"/>
    <mergeCell ref="EA11:EH11"/>
    <mergeCell ref="DI12:DI14"/>
    <mergeCell ref="CG11:CG14"/>
    <mergeCell ref="CN11:CN14"/>
    <mergeCell ref="CY11:CY14"/>
    <mergeCell ref="CH10:CM11"/>
    <mergeCell ref="EB12:EB13"/>
    <mergeCell ref="DU12:DU13"/>
    <mergeCell ref="EC12:EC14"/>
    <mergeCell ref="CH12:CH14"/>
    <mergeCell ref="CP12:CP13"/>
    <mergeCell ref="CI12:CI13"/>
    <mergeCell ref="EY12:EY13"/>
    <mergeCell ref="GE11:GE14"/>
    <mergeCell ref="GC11:GD12"/>
    <mergeCell ref="EX12:EX14"/>
    <mergeCell ref="DH11:DH14"/>
    <mergeCell ref="DQ11:DQ14"/>
    <mergeCell ref="DZ11:DZ14"/>
    <mergeCell ref="EI11:EI14"/>
    <mergeCell ref="EP11:EP14"/>
    <mergeCell ref="FV11:FV14"/>
    <mergeCell ref="EQ12:EQ14"/>
    <mergeCell ref="ER12:ER13"/>
    <mergeCell ref="DN12:DP12"/>
    <mergeCell ref="EW12:EW13"/>
    <mergeCell ref="DW12:DY12"/>
    <mergeCell ref="EF12:EH12"/>
    <mergeCell ref="EM12:EO12"/>
    <mergeCell ref="FQ11:FR12"/>
    <mergeCell ref="FT11:FU12"/>
    <mergeCell ref="EL12:EL13"/>
    <mergeCell ref="EJ12:EJ14"/>
    <mergeCell ref="BU12:BW12"/>
    <mergeCell ref="CD12:CF12"/>
    <mergeCell ref="BC12:BE12"/>
    <mergeCell ref="CZ12:CZ14"/>
    <mergeCell ref="DI11:DP11"/>
    <mergeCell ref="DB12:DB14"/>
    <mergeCell ref="DA12:DA13"/>
    <mergeCell ref="BS12:BS13"/>
    <mergeCell ref="BO11:BO14"/>
    <mergeCell ref="BX11:BX14"/>
    <mergeCell ref="CO12:CO14"/>
    <mergeCell ref="CO10:CX11"/>
    <mergeCell ref="CQ12:CQ14"/>
    <mergeCell ref="CB12:CB13"/>
    <mergeCell ref="DJ12:DJ13"/>
    <mergeCell ref="CR12:CR13"/>
    <mergeCell ref="CS12:CU12"/>
    <mergeCell ref="DC12:DC13"/>
    <mergeCell ref="CV12:CX12"/>
    <mergeCell ref="BP12:BP14"/>
    <mergeCell ref="BR12:BR14"/>
    <mergeCell ref="CA12:CA14"/>
    <mergeCell ref="BZ12:BZ13"/>
    <mergeCell ref="CK12:CM12"/>
  </mergeCells>
  <phoneticPr fontId="1"/>
  <conditionalFormatting sqref="F16:F23 F26:F55">
    <cfRule type="cellIs" dxfId="2" priority="7" operator="equal">
      <formula>"今回請求"</formula>
    </cfRule>
  </conditionalFormatting>
  <conditionalFormatting sqref="I19">
    <cfRule type="cellIs" dxfId="1" priority="8" operator="equal">
      <formula>" 済"</formula>
    </cfRule>
  </conditionalFormatting>
  <conditionalFormatting sqref="O16:O59">
    <cfRule type="cellIs" dxfId="0" priority="1" operator="lessThan">
      <formula>$P$16</formula>
    </cfRule>
  </conditionalFormatting>
  <pageMargins left="0.39370078740157483" right="0.19685039370078741" top="0.98425196850393704" bottom="0.19685039370078741" header="0" footer="0"/>
  <pageSetup paperSize="9" scale="33" fitToWidth="2" orientation="landscape" r:id="rId1"/>
  <headerFooter>
    <oddFooter>&amp;P / &amp;N ページ</oddFooter>
  </headerFooter>
  <colBreaks count="1" manualBreakCount="1">
    <brk id="152" max="63" man="1"/>
  </colBreaks>
  <ignoredErrors>
    <ignoredError sqref="O20:O54 O17:O19" formula="1"/>
  </ignoredError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'リスト　修正しない事'!$H$2:$H$8</xm:f>
          </x14:formula1>
          <xm:sqref>F17 F19 F21 F55 F27 F29 F31 F33 F35 F37 F39 F41 F43 F45 F47 F49 F51 F53 F23 F25</xm:sqref>
        </x14:dataValidation>
        <x14:dataValidation type="list" allowBlank="1" showInputMessage="1" showErrorMessage="1" xr:uid="{00000000-0002-0000-0200-000002000000}">
          <x14:formula1>
            <xm:f>'リスト　修正しない事'!$F$2:$F$10</xm:f>
          </x14:formula1>
          <xm:sqref>B16</xm:sqref>
        </x14:dataValidation>
        <x14:dataValidation type="list" allowBlank="1" showInputMessage="1" showErrorMessage="1" xr:uid="{00000000-0002-0000-0200-000003000000}">
          <x14:formula1>
            <xm:f>'リスト　修正しない事'!$Q$2:$Q$29</xm:f>
          </x14:formula1>
          <xm:sqref>M56</xm:sqref>
        </x14:dataValidation>
        <x14:dataValidation type="list" allowBlank="1" showInputMessage="1" showErrorMessage="1" promptTitle="選択して下さい" prompt="（産地協議会名）_x000a__x000a_" xr:uid="{00000000-0002-0000-0200-000004000000}">
          <x14:formula1>
            <xm:f>'リスト　修正しない事'!$B$2:$B$37</xm:f>
          </x14:formula1>
          <xm:sqref>K7:O7</xm:sqref>
        </x14:dataValidation>
        <x14:dataValidation type="list" allowBlank="1" showInputMessage="1" showErrorMessage="1" xr:uid="{00000000-0002-0000-0200-000005000000}">
          <x14:formula1>
            <xm:f>'リスト　修正しない事'!$L$2:$L$6</xm:f>
          </x14:formula1>
          <xm:sqref>I56</xm:sqref>
        </x14:dataValidation>
        <x14:dataValidation type="list" allowBlank="1" showInputMessage="1" showErrorMessage="1" xr:uid="{00000000-0002-0000-0200-000006000000}">
          <x14:formula1>
            <xm:f>'リスト　修正しない事'!$L$2:$L$32</xm:f>
          </x14:formula1>
          <xm:sqref>K16 I16 K18 K20 K22 K26 K28 K30 K32 K34 K36 K38 K40 K42 K44 K46 K48 K50 K52 K54 I18 I20 I22 I26 I28 I30 I32 I34 I36 I38 I40 I42 I44 I46 I48 I50 I52 I54 K24 I24</xm:sqref>
        </x14:dataValidation>
        <x14:dataValidation type="list" allowBlank="1" showInputMessage="1" showErrorMessage="1" xr:uid="{00000000-0002-0000-0200-000007000000}">
          <x14:formula1>
            <xm:f>'リスト　修正しない事'!$J$2:$J$4</xm:f>
          </x14:formula1>
          <xm:sqref>H16 H56 H18 H20 H22 H26 H28 H30 H32 H34 H36 H38 H40 H42 H44 H46 H48 H50 H52 H54 H24</xm:sqref>
        </x14:dataValidation>
        <x14:dataValidation type="list" allowBlank="1" showInputMessage="1" showErrorMessage="1" xr:uid="{00000000-0002-0000-0200-000008000000}">
          <x14:formula1>
            <xm:f>'リスト　修正しない事'!$T$2:$T$8</xm:f>
          </x14:formula1>
          <xm:sqref>Q16 Q56 Q18 Q20 Q22 Q26 Q28 Q30 Q32 Q34 Q36 Q38 Q40 Q42 Q44 Q46 Q48 Q50 Q52 Q54 Q24</xm:sqref>
        </x14:dataValidation>
        <x14:dataValidation type="list" allowBlank="1" showInputMessage="1" showErrorMessage="1" xr:uid="{00000000-0002-0000-0200-000009000000}">
          <x14:formula1>
            <xm:f>'リスト　修正しない事'!$V$2:$V$6</xm:f>
          </x14:formula1>
          <xm:sqref>R16 R56 R18 R20 R22 R26 R28 R30 R32 R34 R36 R38 R40 R42 R44 R46 R48 R50 R52 R54 R24</xm:sqref>
        </x14:dataValidation>
        <x14:dataValidation type="list" allowBlank="1" showInputMessage="1" showErrorMessage="1" xr:uid="{00000000-0002-0000-0200-00000A000000}">
          <x14:formula1>
            <xm:f>'リスト　修正しない事'!$AG$2:$AG$4</xm:f>
          </x14:formula1>
          <xm:sqref>GV56:GX56</xm:sqref>
        </x14:dataValidation>
        <x14:dataValidation type="list" allowBlank="1" showInputMessage="1" showErrorMessage="1" xr:uid="{00000000-0002-0000-0200-00000B000000}">
          <x14:formula1>
            <xm:f>'リスト　修正しない事'!$Q$2:$Q$31</xm:f>
          </x14:formula1>
          <xm:sqref>M16 M18 M20 M22 M26 M28 M30 M32 M34 M36 M38 M40 M42 M44 M46 M48 M50 M52 M54 M24</xm:sqref>
        </x14:dataValidation>
        <x14:dataValidation type="list" allowBlank="1" showInputMessage="1" showErrorMessage="1" xr:uid="{00000000-0002-0000-0200-00000C000000}">
          <x14:formula1>
            <xm:f>'リスト　修正しない事'!$AG$2:$AG$8</xm:f>
          </x14:formula1>
          <xm:sqref>GV16 GV18 GV20 GV22 GV24 GV26 GV28 GV30 GV32 GV34 GV36 GV38 GV40 GV42 GV44 GV46 GV48 GV50 GV52 GV54</xm:sqref>
        </x14:dataValidation>
        <x14:dataValidation type="list" allowBlank="1" showInputMessage="1" showErrorMessage="1" xr:uid="{00000000-0002-0000-0200-000001000000}">
          <x14:formula1>
            <xm:f>'リスト　修正しない事'!$D$2:$D$24</xm:f>
          </x14:formula1>
          <xm:sqref>A16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H15"/>
  <sheetViews>
    <sheetView workbookViewId="0">
      <selection activeCell="C2" sqref="C2"/>
    </sheetView>
  </sheetViews>
  <sheetFormatPr defaultColWidth="9" defaultRowHeight="11.6"/>
  <cols>
    <col min="1" max="1" width="1.4609375" style="4" customWidth="1"/>
    <col min="2" max="3" width="9" style="4"/>
    <col min="4" max="4" width="12.07421875" style="4" customWidth="1"/>
    <col min="5" max="5" width="2.4609375" style="4" bestFit="1" customWidth="1"/>
    <col min="6" max="6" width="12.07421875" style="4" customWidth="1"/>
    <col min="7" max="7" width="2.4609375" style="4" bestFit="1" customWidth="1"/>
    <col min="8" max="8" width="80.61328125" style="4" customWidth="1"/>
    <col min="9" max="16384" width="9" style="4"/>
  </cols>
  <sheetData>
    <row r="2" spans="2:8">
      <c r="B2" s="1" t="s">
        <v>3</v>
      </c>
    </row>
    <row r="3" spans="2:8">
      <c r="B3" s="802" t="s">
        <v>4</v>
      </c>
      <c r="C3" s="803"/>
      <c r="D3" s="803"/>
      <c r="E3" s="803"/>
      <c r="F3" s="803"/>
      <c r="G3" s="804"/>
      <c r="H3" s="7" t="s">
        <v>11</v>
      </c>
    </row>
    <row r="4" spans="2:8" ht="18.75" customHeight="1">
      <c r="B4" s="823" t="s">
        <v>5</v>
      </c>
      <c r="C4" s="823"/>
      <c r="D4" s="823"/>
      <c r="E4" s="814" t="s">
        <v>0</v>
      </c>
      <c r="F4" s="815"/>
      <c r="G4" s="816"/>
      <c r="H4" s="16"/>
    </row>
    <row r="5" spans="2:8" ht="18.75" customHeight="1">
      <c r="B5" s="823"/>
      <c r="C5" s="823"/>
      <c r="D5" s="823"/>
      <c r="E5" s="817"/>
      <c r="F5" s="818"/>
      <c r="G5" s="819"/>
      <c r="H5" s="17"/>
    </row>
    <row r="6" spans="2:8" ht="18.75" customHeight="1">
      <c r="B6" s="823"/>
      <c r="C6" s="823"/>
      <c r="D6" s="823"/>
      <c r="E6" s="820" t="s">
        <v>2</v>
      </c>
      <c r="F6" s="821"/>
      <c r="G6" s="822"/>
      <c r="H6" s="18"/>
    </row>
    <row r="7" spans="2:8" ht="18.75" customHeight="1">
      <c r="B7" s="811" t="s">
        <v>6</v>
      </c>
      <c r="C7" s="812"/>
      <c r="D7" s="812"/>
      <c r="E7" s="812"/>
      <c r="F7" s="812"/>
      <c r="G7" s="813"/>
      <c r="H7" s="18"/>
    </row>
    <row r="8" spans="2:8" ht="18.75" customHeight="1">
      <c r="B8" s="805" t="s">
        <v>8</v>
      </c>
      <c r="C8" s="806"/>
      <c r="D8" s="807"/>
      <c r="E8" s="8" t="s">
        <v>13</v>
      </c>
      <c r="F8" s="14"/>
      <c r="G8" s="9" t="s">
        <v>15</v>
      </c>
      <c r="H8" s="18"/>
    </row>
    <row r="9" spans="2:8" ht="18.75" customHeight="1">
      <c r="B9" s="808"/>
      <c r="C9" s="809"/>
      <c r="D9" s="810"/>
      <c r="E9" s="8" t="s">
        <v>13</v>
      </c>
      <c r="F9" s="15"/>
      <c r="G9" s="9" t="s">
        <v>15</v>
      </c>
      <c r="H9" s="18"/>
    </row>
    <row r="10" spans="2:8" ht="18.75" customHeight="1">
      <c r="B10" s="811" t="s">
        <v>7</v>
      </c>
      <c r="C10" s="812"/>
      <c r="D10" s="812"/>
      <c r="E10" s="812"/>
      <c r="F10" s="812"/>
      <c r="G10" s="813"/>
      <c r="H10" s="18"/>
    </row>
    <row r="11" spans="2:8" ht="18.75" customHeight="1">
      <c r="B11" s="811" t="s">
        <v>9</v>
      </c>
      <c r="C11" s="812"/>
      <c r="D11" s="812"/>
      <c r="E11" s="812"/>
      <c r="F11" s="812"/>
      <c r="G11" s="813"/>
      <c r="H11" s="18"/>
    </row>
    <row r="12" spans="2:8" ht="18.75" customHeight="1">
      <c r="B12" s="805" t="s">
        <v>10</v>
      </c>
      <c r="C12" s="806"/>
      <c r="D12" s="807"/>
      <c r="E12" s="8" t="s">
        <v>12</v>
      </c>
      <c r="F12" s="14"/>
      <c r="G12" s="9" t="s">
        <v>14</v>
      </c>
      <c r="H12" s="18"/>
    </row>
    <row r="13" spans="2:8" ht="18.75" customHeight="1">
      <c r="B13" s="808"/>
      <c r="C13" s="809"/>
      <c r="D13" s="810"/>
      <c r="E13" s="10" t="s">
        <v>12</v>
      </c>
      <c r="F13" s="15"/>
      <c r="G13" s="11" t="s">
        <v>14</v>
      </c>
      <c r="H13" s="18"/>
    </row>
    <row r="14" spans="2:8">
      <c r="B14" s="6" t="s">
        <v>16</v>
      </c>
      <c r="C14" s="5" t="s">
        <v>41</v>
      </c>
    </row>
    <row r="15" spans="2:8">
      <c r="B15" s="5"/>
      <c r="C15" s="5" t="s">
        <v>17</v>
      </c>
    </row>
  </sheetData>
  <mergeCells count="9">
    <mergeCell ref="B3:G3"/>
    <mergeCell ref="B8:D9"/>
    <mergeCell ref="B12:D13"/>
    <mergeCell ref="B7:G7"/>
    <mergeCell ref="B10:G10"/>
    <mergeCell ref="B11:G11"/>
    <mergeCell ref="E4:G5"/>
    <mergeCell ref="E6:G6"/>
    <mergeCell ref="B4:D6"/>
  </mergeCells>
  <phoneticPr fontId="1"/>
  <pageMargins left="0.70866141732283472" right="0.70866141732283472" top="0.74803149606299213" bottom="0.74803149606299213"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31"/>
  <sheetViews>
    <sheetView zoomScaleNormal="100" workbookViewId="0">
      <selection activeCell="E31" sqref="E31"/>
    </sheetView>
  </sheetViews>
  <sheetFormatPr defaultColWidth="9" defaultRowHeight="11.6"/>
  <cols>
    <col min="1" max="1" width="2.3828125" style="4" customWidth="1"/>
    <col min="2" max="2" width="3" style="4" customWidth="1"/>
    <col min="3" max="3" width="2.3828125" style="4" customWidth="1"/>
    <col min="4" max="4" width="2.3828125" style="12" customWidth="1"/>
    <col min="5" max="5" width="119.61328125" style="13" customWidth="1"/>
    <col min="6" max="16384" width="9" style="4"/>
  </cols>
  <sheetData>
    <row r="1" spans="1:5">
      <c r="A1" s="587" t="s">
        <v>18</v>
      </c>
      <c r="B1" s="588"/>
      <c r="C1" s="588"/>
      <c r="D1" s="589"/>
      <c r="E1" s="590"/>
    </row>
    <row r="2" spans="1:5">
      <c r="A2" s="588"/>
      <c r="B2" s="588"/>
      <c r="C2" s="588"/>
      <c r="D2" s="589"/>
      <c r="E2" s="590"/>
    </row>
    <row r="3" spans="1:5" ht="39.75" customHeight="1">
      <c r="A3" s="588"/>
      <c r="B3" s="589">
        <v>1</v>
      </c>
      <c r="C3" s="588"/>
      <c r="D3" s="825" t="s">
        <v>26</v>
      </c>
      <c r="E3" s="825"/>
    </row>
    <row r="4" spans="1:5">
      <c r="A4" s="588"/>
      <c r="B4" s="588"/>
      <c r="C4" s="588"/>
      <c r="D4" s="589"/>
      <c r="E4" s="590"/>
    </row>
    <row r="5" spans="1:5" ht="46.3">
      <c r="A5" s="588"/>
      <c r="B5" s="589">
        <v>2</v>
      </c>
      <c r="C5" s="588"/>
      <c r="D5" s="591" t="s">
        <v>20</v>
      </c>
      <c r="E5" s="590" t="s">
        <v>429</v>
      </c>
    </row>
    <row r="6" spans="1:5" ht="34.75">
      <c r="A6" s="588"/>
      <c r="B6" s="588"/>
      <c r="C6" s="588"/>
      <c r="D6" s="591" t="s">
        <v>21</v>
      </c>
      <c r="E6" s="590" t="s">
        <v>430</v>
      </c>
    </row>
    <row r="7" spans="1:5" ht="34.75">
      <c r="A7" s="588"/>
      <c r="B7" s="588"/>
      <c r="C7" s="588"/>
      <c r="D7" s="591" t="s">
        <v>22</v>
      </c>
      <c r="E7" s="590" t="s">
        <v>431</v>
      </c>
    </row>
    <row r="8" spans="1:5">
      <c r="A8" s="588"/>
      <c r="B8" s="588"/>
      <c r="C8" s="588"/>
      <c r="D8" s="591" t="s">
        <v>23</v>
      </c>
      <c r="E8" s="590" t="s">
        <v>432</v>
      </c>
    </row>
    <row r="9" spans="1:5">
      <c r="A9" s="588"/>
      <c r="B9" s="588"/>
      <c r="C9" s="588"/>
      <c r="D9" s="589"/>
      <c r="E9" s="590"/>
    </row>
    <row r="10" spans="1:5" ht="46.3">
      <c r="A10" s="588"/>
      <c r="B10" s="589">
        <v>3</v>
      </c>
      <c r="C10" s="588"/>
      <c r="D10" s="589" t="s">
        <v>20</v>
      </c>
      <c r="E10" s="590" t="s">
        <v>433</v>
      </c>
    </row>
    <row r="11" spans="1:5" ht="36" customHeight="1">
      <c r="A11" s="588"/>
      <c r="B11" s="589"/>
      <c r="C11" s="588"/>
      <c r="D11" s="589" t="s">
        <v>24</v>
      </c>
      <c r="E11" s="590" t="s">
        <v>25</v>
      </c>
    </row>
    <row r="12" spans="1:5" ht="81" customHeight="1">
      <c r="A12" s="588"/>
      <c r="B12" s="589">
        <v>4</v>
      </c>
      <c r="C12" s="588"/>
      <c r="D12" s="825" t="s">
        <v>27</v>
      </c>
      <c r="E12" s="825"/>
    </row>
    <row r="13" spans="1:5">
      <c r="A13" s="588"/>
      <c r="B13" s="589">
        <v>5</v>
      </c>
      <c r="C13" s="588"/>
      <c r="D13" s="825" t="s">
        <v>19</v>
      </c>
      <c r="E13" s="825"/>
    </row>
    <row r="14" spans="1:5" ht="25.5" customHeight="1">
      <c r="A14" s="588"/>
      <c r="B14" s="589">
        <v>6</v>
      </c>
      <c r="C14" s="588"/>
      <c r="D14" s="825" t="s">
        <v>40</v>
      </c>
      <c r="E14" s="825"/>
    </row>
    <row r="15" spans="1:5">
      <c r="A15" s="588"/>
      <c r="B15" s="589">
        <v>7</v>
      </c>
      <c r="C15" s="588"/>
      <c r="D15" s="825" t="s">
        <v>30</v>
      </c>
      <c r="E15" s="825"/>
    </row>
    <row r="16" spans="1:5" ht="34.75">
      <c r="A16" s="588"/>
      <c r="B16" s="589"/>
      <c r="C16" s="588"/>
      <c r="D16" s="589" t="s">
        <v>20</v>
      </c>
      <c r="E16" s="590" t="s">
        <v>29</v>
      </c>
    </row>
    <row r="17" spans="1:5">
      <c r="A17" s="588"/>
      <c r="B17" s="589"/>
      <c r="C17" s="588"/>
      <c r="D17" s="589" t="s">
        <v>21</v>
      </c>
      <c r="E17" s="590" t="s">
        <v>28</v>
      </c>
    </row>
    <row r="18" spans="1:5">
      <c r="A18" s="588"/>
      <c r="B18" s="588"/>
      <c r="C18" s="588"/>
      <c r="D18" s="592"/>
      <c r="E18" s="593"/>
    </row>
    <row r="19" spans="1:5" ht="54" customHeight="1">
      <c r="A19" s="588"/>
      <c r="B19" s="589">
        <v>8</v>
      </c>
      <c r="C19" s="588"/>
      <c r="D19" s="590" t="s">
        <v>20</v>
      </c>
      <c r="E19" s="590" t="s">
        <v>434</v>
      </c>
    </row>
    <row r="20" spans="1:5" ht="21" customHeight="1">
      <c r="A20" s="588"/>
      <c r="B20" s="592"/>
      <c r="C20" s="594"/>
      <c r="D20" s="824"/>
      <c r="E20" s="824"/>
    </row>
    <row r="21" spans="1:5">
      <c r="A21" s="588"/>
      <c r="B21" s="595">
        <v>9</v>
      </c>
      <c r="C21" s="588"/>
      <c r="D21" s="825" t="s">
        <v>31</v>
      </c>
      <c r="E21" s="825"/>
    </row>
    <row r="22" spans="1:5" ht="34.75">
      <c r="A22" s="588"/>
      <c r="B22" s="589"/>
      <c r="C22" s="588"/>
      <c r="D22" s="596" t="s">
        <v>20</v>
      </c>
      <c r="E22" s="596" t="s">
        <v>32</v>
      </c>
    </row>
    <row r="23" spans="1:5" ht="23.15">
      <c r="A23" s="588"/>
      <c r="B23" s="589"/>
      <c r="C23" s="588"/>
      <c r="D23" s="596" t="s">
        <v>21</v>
      </c>
      <c r="E23" s="596" t="s">
        <v>33</v>
      </c>
    </row>
    <row r="24" spans="1:5" ht="23.15">
      <c r="A24" s="588"/>
      <c r="B24" s="589"/>
      <c r="C24" s="588"/>
      <c r="D24" s="589" t="s">
        <v>22</v>
      </c>
      <c r="E24" s="590" t="s">
        <v>435</v>
      </c>
    </row>
    <row r="25" spans="1:5">
      <c r="A25" s="588"/>
      <c r="B25" s="589"/>
      <c r="C25" s="588"/>
      <c r="D25" s="589"/>
      <c r="E25" s="590"/>
    </row>
    <row r="26" spans="1:5" ht="25.5" customHeight="1">
      <c r="A26" s="588"/>
      <c r="B26" s="595">
        <v>10</v>
      </c>
      <c r="C26" s="588"/>
      <c r="D26" s="825" t="s">
        <v>34</v>
      </c>
      <c r="E26" s="825"/>
    </row>
    <row r="27" spans="1:5">
      <c r="A27" s="588"/>
      <c r="B27" s="589"/>
      <c r="C27" s="588"/>
      <c r="D27" s="596" t="s">
        <v>20</v>
      </c>
      <c r="E27" s="596" t="s">
        <v>35</v>
      </c>
    </row>
    <row r="28" spans="1:5">
      <c r="A28" s="588"/>
      <c r="B28" s="589"/>
      <c r="C28" s="588"/>
      <c r="D28" s="589" t="s">
        <v>21</v>
      </c>
      <c r="E28" s="596" t="s">
        <v>36</v>
      </c>
    </row>
    <row r="29" spans="1:5">
      <c r="A29" s="588"/>
      <c r="B29" s="590">
        <v>11</v>
      </c>
      <c r="C29" s="588"/>
      <c r="D29" s="825" t="s">
        <v>37</v>
      </c>
      <c r="E29" s="825"/>
    </row>
    <row r="30" spans="1:5" ht="34.75">
      <c r="A30" s="588"/>
      <c r="B30" s="589"/>
      <c r="C30" s="588"/>
      <c r="D30" s="589" t="s">
        <v>20</v>
      </c>
      <c r="E30" s="590" t="s">
        <v>38</v>
      </c>
    </row>
    <row r="31" spans="1:5" ht="69.45">
      <c r="A31" s="588"/>
      <c r="B31" s="588"/>
      <c r="C31" s="588"/>
      <c r="D31" s="589" t="s">
        <v>21</v>
      </c>
      <c r="E31" s="590" t="s">
        <v>39</v>
      </c>
    </row>
  </sheetData>
  <mergeCells count="9">
    <mergeCell ref="D20:E20"/>
    <mergeCell ref="D21:E21"/>
    <mergeCell ref="D26:E26"/>
    <mergeCell ref="D29:E29"/>
    <mergeCell ref="D3:E3"/>
    <mergeCell ref="D12:E12"/>
    <mergeCell ref="D13:E13"/>
    <mergeCell ref="D14:E14"/>
    <mergeCell ref="D15:E15"/>
  </mergeCells>
  <phoneticPr fontId="1"/>
  <pageMargins left="0.70866141732283472" right="0.70866141732283472" top="0.74803149606299213" bottom="0.74803149606299213"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B1:AG37"/>
  <sheetViews>
    <sheetView view="pageBreakPreview" zoomScaleNormal="100" zoomScaleSheetLayoutView="100" workbookViewId="0">
      <selection activeCell="B3" sqref="B3"/>
    </sheetView>
  </sheetViews>
  <sheetFormatPr defaultColWidth="8.921875" defaultRowHeight="18" customHeight="1"/>
  <cols>
    <col min="1" max="1" width="2.23046875" style="22" customWidth="1"/>
    <col min="2" max="2" width="46.69140625" style="22" bestFit="1" customWidth="1"/>
    <col min="3" max="3" width="2" style="22" customWidth="1"/>
    <col min="4" max="4" width="11.61328125" style="22" bestFit="1" customWidth="1"/>
    <col min="5" max="5" width="2.61328125" style="22" customWidth="1"/>
    <col min="6" max="6" width="9.69140625" style="23" customWidth="1"/>
    <col min="7" max="7" width="2.23046875" style="22" customWidth="1"/>
    <col min="8" max="8" width="9.4609375" style="22" bestFit="1" customWidth="1"/>
    <col min="9" max="9" width="2.23046875" style="22" customWidth="1"/>
    <col min="10" max="10" width="8.921875" style="22"/>
    <col min="11" max="11" width="2" style="22" customWidth="1"/>
    <col min="12" max="12" width="16.07421875" style="22" bestFit="1" customWidth="1"/>
    <col min="13" max="13" width="3.69140625" style="22" customWidth="1"/>
    <col min="14" max="14" width="16.07421875" style="22" bestFit="1" customWidth="1"/>
    <col min="15" max="15" width="8.921875" style="22"/>
    <col min="16" max="16" width="3.921875" style="22" customWidth="1"/>
    <col min="17" max="17" width="27.07421875" style="22" bestFit="1" customWidth="1"/>
    <col min="18" max="18" width="4.61328125" style="22" customWidth="1"/>
    <col min="19" max="19" width="2.69140625" style="22" customWidth="1"/>
    <col min="20" max="20" width="24.921875" style="22" bestFit="1" customWidth="1"/>
    <col min="21" max="21" width="2.69140625" style="22" customWidth="1"/>
    <col min="22" max="22" width="11.61328125" style="22" bestFit="1" customWidth="1"/>
    <col min="23" max="23" width="2.3828125" style="22" customWidth="1"/>
    <col min="24" max="24" width="27.07421875" style="22" bestFit="1" customWidth="1"/>
    <col min="25" max="25" width="8.921875" style="46"/>
    <col min="26" max="26" width="2.4609375" style="22" customWidth="1"/>
    <col min="27" max="27" width="27.07421875" style="22" bestFit="1" customWidth="1"/>
    <col min="28" max="28" width="8.921875" style="46"/>
    <col min="29" max="29" width="2.4609375" style="22" customWidth="1"/>
    <col min="30" max="30" width="27.07421875" style="22" bestFit="1" customWidth="1"/>
    <col min="31" max="31" width="8.921875" style="46"/>
    <col min="32" max="32" width="8.921875" style="22"/>
    <col min="33" max="33" width="11.61328125" style="22" bestFit="1" customWidth="1"/>
    <col min="34" max="34" width="1.4609375" style="22" customWidth="1"/>
    <col min="35" max="16384" width="8.921875" style="22"/>
  </cols>
  <sheetData>
    <row r="1" spans="2:33" s="43" customFormat="1" ht="18" customHeight="1">
      <c r="B1" s="43" t="s">
        <v>51</v>
      </c>
      <c r="D1" s="43" t="s">
        <v>57</v>
      </c>
      <c r="F1" s="43" t="s">
        <v>64</v>
      </c>
      <c r="H1" s="43" t="s">
        <v>53</v>
      </c>
      <c r="J1" s="43" t="s">
        <v>69</v>
      </c>
      <c r="L1" s="43" t="s">
        <v>71</v>
      </c>
      <c r="N1" s="43" t="s">
        <v>85</v>
      </c>
      <c r="Q1" s="44" t="s">
        <v>1</v>
      </c>
      <c r="T1" s="43" t="s">
        <v>117</v>
      </c>
      <c r="V1" s="43" t="s">
        <v>122</v>
      </c>
      <c r="X1" s="44" t="s">
        <v>121</v>
      </c>
      <c r="Y1" s="45"/>
      <c r="AA1" s="44" t="s">
        <v>125</v>
      </c>
      <c r="AB1" s="45"/>
      <c r="AD1" s="44" t="s">
        <v>130</v>
      </c>
      <c r="AE1" s="45"/>
    </row>
    <row r="2" spans="2:33" ht="18" customHeight="1">
      <c r="L2" s="26"/>
      <c r="N2" s="26"/>
    </row>
    <row r="3" spans="2:33" ht="18" customHeight="1">
      <c r="B3" s="22" t="s">
        <v>450</v>
      </c>
      <c r="D3" s="22" t="s">
        <v>58</v>
      </c>
      <c r="F3" s="23" t="s">
        <v>65</v>
      </c>
      <c r="H3" s="23" t="s">
        <v>54</v>
      </c>
      <c r="J3" s="22" t="s">
        <v>70</v>
      </c>
      <c r="L3" s="383" t="s">
        <v>375</v>
      </c>
      <c r="N3" s="26" t="s">
        <v>86</v>
      </c>
      <c r="Q3" s="378" t="s">
        <v>367</v>
      </c>
      <c r="R3" s="379">
        <v>50</v>
      </c>
      <c r="T3" s="22" t="s">
        <v>118</v>
      </c>
      <c r="V3" s="22" t="s">
        <v>123</v>
      </c>
      <c r="X3" s="378" t="s">
        <v>367</v>
      </c>
      <c r="Y3" s="380">
        <v>230</v>
      </c>
      <c r="AA3" s="378" t="s">
        <v>367</v>
      </c>
      <c r="AB3" s="380">
        <v>210</v>
      </c>
      <c r="AD3" s="378" t="s">
        <v>367</v>
      </c>
      <c r="AE3" s="380">
        <v>100</v>
      </c>
      <c r="AG3" s="22" t="s">
        <v>131</v>
      </c>
    </row>
    <row r="4" spans="2:33" ht="18" customHeight="1">
      <c r="H4" s="23"/>
      <c r="N4" s="26"/>
      <c r="Q4" s="378" t="s">
        <v>368</v>
      </c>
      <c r="R4" s="379">
        <v>170</v>
      </c>
      <c r="X4" s="378" t="s">
        <v>368</v>
      </c>
      <c r="Y4" s="380">
        <v>1110</v>
      </c>
      <c r="AA4" s="378" t="s">
        <v>368</v>
      </c>
      <c r="AB4" s="380">
        <v>1080</v>
      </c>
      <c r="AD4" s="378" t="s">
        <v>368</v>
      </c>
      <c r="AE4" s="380">
        <v>100</v>
      </c>
    </row>
    <row r="5" spans="2:33" ht="18" customHeight="1">
      <c r="B5" s="22" t="s">
        <v>451</v>
      </c>
      <c r="D5" s="22" t="s">
        <v>59</v>
      </c>
      <c r="F5" s="23" t="s">
        <v>66</v>
      </c>
      <c r="H5" s="23" t="s">
        <v>55</v>
      </c>
      <c r="L5" s="383" t="s">
        <v>376</v>
      </c>
      <c r="N5" s="26" t="s">
        <v>87</v>
      </c>
      <c r="Q5" s="378" t="s">
        <v>369</v>
      </c>
      <c r="R5" s="379">
        <v>50</v>
      </c>
      <c r="T5" s="22" t="s">
        <v>119</v>
      </c>
      <c r="V5" s="22" t="s">
        <v>124</v>
      </c>
      <c r="X5" s="378" t="s">
        <v>369</v>
      </c>
      <c r="Y5" s="380">
        <v>230</v>
      </c>
      <c r="AA5" s="378" t="s">
        <v>369</v>
      </c>
      <c r="AB5" s="380">
        <v>210</v>
      </c>
      <c r="AD5" s="378" t="s">
        <v>369</v>
      </c>
      <c r="AE5" s="380">
        <v>100</v>
      </c>
      <c r="AG5" s="22" t="s">
        <v>428</v>
      </c>
    </row>
    <row r="6" spans="2:33" ht="18" customHeight="1">
      <c r="H6" s="23"/>
      <c r="N6" s="26"/>
      <c r="Q6" s="378" t="s">
        <v>370</v>
      </c>
      <c r="R6" s="379">
        <v>170</v>
      </c>
      <c r="X6" s="378" t="s">
        <v>370</v>
      </c>
      <c r="Y6" s="380">
        <v>1110</v>
      </c>
      <c r="AA6" s="378" t="s">
        <v>370</v>
      </c>
      <c r="AB6" s="380">
        <v>1080</v>
      </c>
      <c r="AD6" s="378" t="s">
        <v>370</v>
      </c>
      <c r="AE6" s="380">
        <v>100</v>
      </c>
    </row>
    <row r="7" spans="2:33" ht="18" customHeight="1">
      <c r="B7" s="22" t="s">
        <v>452</v>
      </c>
      <c r="D7" s="22" t="s">
        <v>60</v>
      </c>
      <c r="F7" s="23" t="s">
        <v>67</v>
      </c>
      <c r="H7" s="447" t="s">
        <v>56</v>
      </c>
      <c r="L7" s="26" t="s">
        <v>72</v>
      </c>
      <c r="N7" s="22" t="s">
        <v>88</v>
      </c>
      <c r="Q7" s="2" t="s">
        <v>93</v>
      </c>
      <c r="R7" s="3">
        <v>18</v>
      </c>
      <c r="T7" s="22" t="s">
        <v>120</v>
      </c>
      <c r="X7" s="2" t="s">
        <v>93</v>
      </c>
      <c r="Y7" s="47">
        <v>170</v>
      </c>
      <c r="AA7" s="2" t="s">
        <v>93</v>
      </c>
      <c r="AB7" s="47">
        <v>150</v>
      </c>
      <c r="AD7" s="2" t="s">
        <v>93</v>
      </c>
      <c r="AE7" s="47">
        <v>80</v>
      </c>
    </row>
    <row r="8" spans="2:33" ht="18" customHeight="1">
      <c r="L8" s="26"/>
      <c r="Q8" s="2" t="s">
        <v>94</v>
      </c>
      <c r="R8" s="3">
        <v>62</v>
      </c>
      <c r="X8" s="2" t="s">
        <v>94</v>
      </c>
      <c r="Y8" s="47">
        <v>330</v>
      </c>
      <c r="AA8" s="2" t="s">
        <v>94</v>
      </c>
      <c r="AB8" s="47">
        <v>320</v>
      </c>
      <c r="AD8" s="2" t="s">
        <v>94</v>
      </c>
      <c r="AE8" s="47">
        <v>80</v>
      </c>
    </row>
    <row r="9" spans="2:33" ht="18" customHeight="1">
      <c r="B9" s="22" t="s">
        <v>453</v>
      </c>
      <c r="D9" s="22" t="s">
        <v>61</v>
      </c>
      <c r="F9" s="23" t="s">
        <v>68</v>
      </c>
      <c r="L9" s="26" t="s">
        <v>73</v>
      </c>
      <c r="N9" s="26" t="s">
        <v>89</v>
      </c>
      <c r="Q9" s="2" t="s">
        <v>95</v>
      </c>
      <c r="R9" s="3">
        <v>165</v>
      </c>
      <c r="X9" s="2" t="s">
        <v>95</v>
      </c>
      <c r="Y9" s="47">
        <v>530</v>
      </c>
      <c r="AA9" s="2" t="s">
        <v>95</v>
      </c>
      <c r="AB9" s="47">
        <v>520</v>
      </c>
      <c r="AD9" s="2" t="s">
        <v>95</v>
      </c>
      <c r="AE9" s="47">
        <v>80</v>
      </c>
    </row>
    <row r="10" spans="2:33" ht="18" customHeight="1">
      <c r="L10" s="26"/>
      <c r="Q10" s="2" t="s">
        <v>96</v>
      </c>
      <c r="R10" s="3">
        <v>250</v>
      </c>
      <c r="X10" s="2" t="s">
        <v>96</v>
      </c>
      <c r="Y10" s="47">
        <v>730</v>
      </c>
      <c r="AA10" s="2" t="s">
        <v>96</v>
      </c>
      <c r="AB10" s="47">
        <v>710</v>
      </c>
      <c r="AD10" s="2" t="s">
        <v>96</v>
      </c>
      <c r="AE10" s="47">
        <v>80</v>
      </c>
    </row>
    <row r="11" spans="2:33" ht="18" customHeight="1">
      <c r="B11" s="22" t="s">
        <v>454</v>
      </c>
      <c r="D11" s="22" t="s">
        <v>62</v>
      </c>
      <c r="L11" s="26" t="s">
        <v>74</v>
      </c>
      <c r="N11" s="22" t="s">
        <v>90</v>
      </c>
      <c r="Q11" s="2" t="s">
        <v>97</v>
      </c>
      <c r="R11" s="3">
        <v>12</v>
      </c>
      <c r="X11" s="2" t="s">
        <v>97</v>
      </c>
      <c r="Y11" s="47">
        <v>170</v>
      </c>
      <c r="AA11" s="2" t="s">
        <v>97</v>
      </c>
      <c r="AB11" s="47">
        <v>150</v>
      </c>
      <c r="AD11" s="2" t="s">
        <v>97</v>
      </c>
      <c r="AE11" s="47">
        <v>80</v>
      </c>
    </row>
    <row r="12" spans="2:33" ht="18" customHeight="1">
      <c r="L12" s="26"/>
      <c r="Q12" s="2" t="s">
        <v>98</v>
      </c>
      <c r="R12" s="3">
        <v>125</v>
      </c>
      <c r="X12" s="2" t="s">
        <v>98</v>
      </c>
      <c r="Y12" s="47">
        <v>330</v>
      </c>
      <c r="AA12" s="2" t="s">
        <v>98</v>
      </c>
      <c r="AB12" s="47">
        <v>320</v>
      </c>
      <c r="AD12" s="2" t="s">
        <v>98</v>
      </c>
      <c r="AE12" s="47">
        <v>80</v>
      </c>
    </row>
    <row r="13" spans="2:33" ht="18" customHeight="1">
      <c r="B13" s="22" t="s">
        <v>455</v>
      </c>
      <c r="D13" s="22" t="s">
        <v>63</v>
      </c>
      <c r="L13" s="26" t="s">
        <v>75</v>
      </c>
      <c r="N13" s="22" t="s">
        <v>91</v>
      </c>
      <c r="Q13" s="2" t="s">
        <v>99</v>
      </c>
      <c r="R13" s="3">
        <v>170</v>
      </c>
      <c r="X13" s="2" t="s">
        <v>126</v>
      </c>
      <c r="Y13" s="47">
        <v>1000</v>
      </c>
      <c r="AA13" s="2" t="s">
        <v>99</v>
      </c>
      <c r="AB13" s="47">
        <v>990</v>
      </c>
      <c r="AD13" s="2" t="s">
        <v>99</v>
      </c>
      <c r="AE13" s="47">
        <v>80</v>
      </c>
    </row>
    <row r="14" spans="2:33" ht="18" customHeight="1">
      <c r="L14" s="26"/>
      <c r="Q14" s="2" t="s">
        <v>100</v>
      </c>
      <c r="R14" s="3">
        <v>40</v>
      </c>
      <c r="X14" s="2" t="s">
        <v>100</v>
      </c>
      <c r="Y14" s="47">
        <v>170</v>
      </c>
      <c r="AA14" s="2" t="s">
        <v>100</v>
      </c>
      <c r="AB14" s="47">
        <v>150</v>
      </c>
      <c r="AD14" s="2" t="s">
        <v>100</v>
      </c>
      <c r="AE14" s="47">
        <v>80</v>
      </c>
    </row>
    <row r="15" spans="2:33" ht="18" customHeight="1">
      <c r="B15" s="22" t="s">
        <v>456</v>
      </c>
      <c r="D15" s="22" t="s">
        <v>468</v>
      </c>
      <c r="L15" s="26" t="s">
        <v>76</v>
      </c>
      <c r="N15" s="22" t="s">
        <v>92</v>
      </c>
      <c r="Q15" s="2" t="s">
        <v>101</v>
      </c>
      <c r="R15" s="3">
        <v>169</v>
      </c>
      <c r="X15" s="2" t="s">
        <v>101</v>
      </c>
      <c r="Y15" s="47">
        <v>330</v>
      </c>
      <c r="AA15" s="2" t="s">
        <v>101</v>
      </c>
      <c r="AB15" s="47">
        <v>320</v>
      </c>
      <c r="AD15" s="2" t="s">
        <v>101</v>
      </c>
      <c r="AE15" s="47">
        <v>80</v>
      </c>
    </row>
    <row r="16" spans="2:33" ht="18" customHeight="1">
      <c r="L16" s="26"/>
      <c r="Q16" s="2" t="s">
        <v>127</v>
      </c>
      <c r="R16" s="3">
        <v>170</v>
      </c>
      <c r="X16" s="2" t="s">
        <v>127</v>
      </c>
      <c r="Y16" s="47">
        <v>1000</v>
      </c>
      <c r="AA16" s="2" t="s">
        <v>128</v>
      </c>
      <c r="AB16" s="47">
        <v>990</v>
      </c>
      <c r="AD16" s="2" t="s">
        <v>128</v>
      </c>
      <c r="AE16" s="47">
        <v>80</v>
      </c>
    </row>
    <row r="17" spans="2:31" ht="18" customHeight="1">
      <c r="B17" s="22" t="s">
        <v>457</v>
      </c>
      <c r="D17" s="22" t="s">
        <v>469</v>
      </c>
      <c r="L17" s="26" t="s">
        <v>77</v>
      </c>
      <c r="Q17" s="2" t="s">
        <v>102</v>
      </c>
      <c r="R17" s="3">
        <v>18</v>
      </c>
      <c r="X17" s="2" t="s">
        <v>102</v>
      </c>
      <c r="Y17" s="47">
        <v>170</v>
      </c>
      <c r="AA17" s="2" t="s">
        <v>102</v>
      </c>
      <c r="AB17" s="47">
        <v>150</v>
      </c>
      <c r="AD17" s="2" t="s">
        <v>102</v>
      </c>
      <c r="AE17" s="47">
        <v>80</v>
      </c>
    </row>
    <row r="18" spans="2:31" ht="18" customHeight="1">
      <c r="L18" s="26"/>
      <c r="Q18" s="2" t="s">
        <v>139</v>
      </c>
      <c r="R18" s="3">
        <v>169</v>
      </c>
      <c r="X18" s="2" t="s">
        <v>139</v>
      </c>
      <c r="Y18" s="47">
        <v>330</v>
      </c>
      <c r="AA18" s="2" t="s">
        <v>140</v>
      </c>
      <c r="AB18" s="47">
        <v>320</v>
      </c>
      <c r="AD18" s="2" t="s">
        <v>140</v>
      </c>
      <c r="AE18" s="47">
        <v>80</v>
      </c>
    </row>
    <row r="19" spans="2:31" ht="18" customHeight="1">
      <c r="B19" s="22" t="s">
        <v>458</v>
      </c>
      <c r="D19" s="22" t="s">
        <v>470</v>
      </c>
      <c r="L19" s="26" t="s">
        <v>78</v>
      </c>
      <c r="Q19" s="2" t="s">
        <v>103</v>
      </c>
      <c r="R19" s="3"/>
      <c r="X19" s="2" t="s">
        <v>103</v>
      </c>
      <c r="Y19" s="47">
        <v>170</v>
      </c>
      <c r="AA19" s="2" t="s">
        <v>103</v>
      </c>
      <c r="AB19" s="47">
        <v>150</v>
      </c>
      <c r="AD19" s="2" t="s">
        <v>103</v>
      </c>
      <c r="AE19" s="47">
        <v>80</v>
      </c>
    </row>
    <row r="20" spans="2:31" ht="18" customHeight="1">
      <c r="L20" s="26"/>
      <c r="Q20" s="2" t="s">
        <v>104</v>
      </c>
      <c r="R20" s="3"/>
      <c r="X20" s="2" t="s">
        <v>104</v>
      </c>
      <c r="Y20" s="47">
        <v>170</v>
      </c>
      <c r="AA20" s="2" t="s">
        <v>104</v>
      </c>
      <c r="AB20" s="47">
        <v>150</v>
      </c>
      <c r="AD20" s="2" t="s">
        <v>104</v>
      </c>
      <c r="AE20" s="47">
        <v>80</v>
      </c>
    </row>
    <row r="21" spans="2:31" ht="18" customHeight="1">
      <c r="B21" s="22" t="s">
        <v>459</v>
      </c>
      <c r="D21" s="22" t="s">
        <v>471</v>
      </c>
      <c r="L21" s="26" t="s">
        <v>79</v>
      </c>
      <c r="Q21" s="2" t="s">
        <v>105</v>
      </c>
      <c r="R21" s="3">
        <v>30</v>
      </c>
      <c r="X21" s="2" t="s">
        <v>105</v>
      </c>
      <c r="Y21" s="47">
        <v>170</v>
      </c>
      <c r="AA21" s="2" t="s">
        <v>105</v>
      </c>
      <c r="AB21" s="47">
        <v>150</v>
      </c>
      <c r="AD21" s="2" t="s">
        <v>105</v>
      </c>
      <c r="AE21" s="47">
        <v>80</v>
      </c>
    </row>
    <row r="22" spans="2:31" ht="18" customHeight="1">
      <c r="L22" s="26"/>
      <c r="Q22" s="2" t="s">
        <v>106</v>
      </c>
      <c r="R22" s="3">
        <v>320</v>
      </c>
      <c r="X22" s="2" t="s">
        <v>106</v>
      </c>
      <c r="Y22" s="47">
        <v>330</v>
      </c>
      <c r="AA22" s="2" t="s">
        <v>106</v>
      </c>
      <c r="AB22" s="47">
        <v>320</v>
      </c>
      <c r="AD22" s="2" t="s">
        <v>106</v>
      </c>
      <c r="AE22" s="47">
        <v>80</v>
      </c>
    </row>
    <row r="23" spans="2:31" ht="18" customHeight="1">
      <c r="B23" s="22" t="s">
        <v>460</v>
      </c>
      <c r="D23" s="22" t="s">
        <v>472</v>
      </c>
      <c r="L23" s="26" t="s">
        <v>80</v>
      </c>
      <c r="Q23" s="2" t="s">
        <v>107</v>
      </c>
      <c r="R23" s="3"/>
      <c r="X23" s="2" t="s">
        <v>107</v>
      </c>
      <c r="Y23" s="47">
        <v>170</v>
      </c>
      <c r="AA23" s="2" t="s">
        <v>107</v>
      </c>
      <c r="AB23" s="47">
        <v>150</v>
      </c>
      <c r="AD23" s="2" t="s">
        <v>107</v>
      </c>
      <c r="AE23" s="47">
        <v>80</v>
      </c>
    </row>
    <row r="24" spans="2:31" ht="18" customHeight="1">
      <c r="L24" s="26"/>
      <c r="Q24" s="2" t="s">
        <v>141</v>
      </c>
      <c r="R24" s="3"/>
      <c r="X24" s="2" t="s">
        <v>108</v>
      </c>
      <c r="Y24" s="47">
        <v>170</v>
      </c>
      <c r="AA24" s="2" t="s">
        <v>108</v>
      </c>
      <c r="AB24" s="47">
        <v>150</v>
      </c>
      <c r="AD24" s="2" t="s">
        <v>108</v>
      </c>
      <c r="AE24" s="47">
        <v>80</v>
      </c>
    </row>
    <row r="25" spans="2:31" ht="18" customHeight="1">
      <c r="B25" s="22" t="s">
        <v>461</v>
      </c>
      <c r="L25" s="26" t="s">
        <v>81</v>
      </c>
      <c r="Q25" s="2" t="s">
        <v>109</v>
      </c>
      <c r="R25" s="3"/>
      <c r="X25" s="2" t="s">
        <v>109</v>
      </c>
      <c r="Y25" s="47">
        <v>170</v>
      </c>
      <c r="AA25" s="2" t="s">
        <v>109</v>
      </c>
      <c r="AB25" s="47">
        <v>150</v>
      </c>
      <c r="AD25" s="2" t="s">
        <v>109</v>
      </c>
      <c r="AE25" s="47">
        <v>80</v>
      </c>
    </row>
    <row r="26" spans="2:31" ht="18" customHeight="1">
      <c r="L26" s="26"/>
      <c r="Q26" s="2" t="s">
        <v>142</v>
      </c>
      <c r="R26" s="3">
        <v>169</v>
      </c>
      <c r="X26" s="2" t="s">
        <v>110</v>
      </c>
      <c r="Y26" s="47">
        <v>330</v>
      </c>
      <c r="AA26" s="2" t="s">
        <v>110</v>
      </c>
      <c r="AB26" s="47">
        <v>320</v>
      </c>
      <c r="AD26" s="2" t="s">
        <v>110</v>
      </c>
      <c r="AE26" s="47">
        <v>80</v>
      </c>
    </row>
    <row r="27" spans="2:31" ht="18" customHeight="1">
      <c r="B27" s="22" t="s">
        <v>462</v>
      </c>
      <c r="L27" s="26" t="s">
        <v>82</v>
      </c>
      <c r="Q27" s="27" t="s">
        <v>111</v>
      </c>
      <c r="R27" s="3"/>
      <c r="X27" s="27" t="s">
        <v>111</v>
      </c>
      <c r="Y27" s="47">
        <v>170</v>
      </c>
      <c r="AA27" s="27" t="s">
        <v>111</v>
      </c>
      <c r="AB27" s="47">
        <v>150</v>
      </c>
      <c r="AD27" s="27" t="s">
        <v>111</v>
      </c>
      <c r="AE27" s="47">
        <v>80</v>
      </c>
    </row>
    <row r="28" spans="2:31" ht="18" customHeight="1">
      <c r="L28" s="26"/>
      <c r="Q28" s="2" t="s">
        <v>143</v>
      </c>
      <c r="R28" s="3"/>
      <c r="X28" s="2" t="s">
        <v>112</v>
      </c>
      <c r="Y28" s="47">
        <v>170</v>
      </c>
      <c r="AA28" s="2" t="s">
        <v>112</v>
      </c>
      <c r="AB28" s="47">
        <v>150</v>
      </c>
      <c r="AD28" s="2" t="s">
        <v>112</v>
      </c>
      <c r="AE28" s="47">
        <v>80</v>
      </c>
    </row>
    <row r="29" spans="2:31" ht="18" customHeight="1">
      <c r="B29" s="22" t="s">
        <v>463</v>
      </c>
      <c r="L29" s="26" t="s">
        <v>83</v>
      </c>
      <c r="Q29" s="2" t="s">
        <v>113</v>
      </c>
      <c r="R29" s="3"/>
      <c r="X29" s="2" t="s">
        <v>113</v>
      </c>
      <c r="Y29" s="47"/>
      <c r="AA29" s="2" t="s">
        <v>113</v>
      </c>
      <c r="AB29" s="47"/>
      <c r="AD29" s="2" t="s">
        <v>113</v>
      </c>
      <c r="AE29" s="47"/>
    </row>
    <row r="30" spans="2:31" ht="18" customHeight="1">
      <c r="L30" s="26"/>
      <c r="Q30" s="2" t="s">
        <v>371</v>
      </c>
      <c r="R30" s="379"/>
      <c r="X30" s="2" t="s">
        <v>371</v>
      </c>
      <c r="Y30" s="379"/>
      <c r="AA30" s="2" t="s">
        <v>371</v>
      </c>
      <c r="AB30" s="379"/>
      <c r="AD30" s="2" t="s">
        <v>371</v>
      </c>
      <c r="AE30" s="379"/>
    </row>
    <row r="31" spans="2:31" ht="18" customHeight="1">
      <c r="B31" s="22" t="s">
        <v>464</v>
      </c>
      <c r="L31" s="26" t="s">
        <v>84</v>
      </c>
    </row>
    <row r="33" spans="2:2" ht="18" customHeight="1">
      <c r="B33" s="22" t="s">
        <v>448</v>
      </c>
    </row>
    <row r="35" spans="2:2" ht="18" customHeight="1">
      <c r="B35" s="22" t="s">
        <v>465</v>
      </c>
    </row>
    <row r="37" spans="2:2" ht="18" customHeight="1">
      <c r="B37" s="22" t="s">
        <v>466</v>
      </c>
    </row>
  </sheetData>
  <phoneticPr fontId="1"/>
  <pageMargins left="0.70866141732283472" right="0.70866141732283472" top="0.74803149606299213" bottom="0.74803149606299213" header="0.31496062992125984" footer="0.31496062992125984"/>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2D050"/>
  </sheetPr>
  <dimension ref="A1:AV108"/>
  <sheetViews>
    <sheetView view="pageBreakPreview" zoomScale="60" zoomScaleNormal="100" workbookViewId="0">
      <selection activeCell="A58" sqref="A58"/>
    </sheetView>
  </sheetViews>
  <sheetFormatPr defaultColWidth="12.23046875" defaultRowHeight="27" customHeight="1"/>
  <cols>
    <col min="1" max="16384" width="12.23046875" style="261"/>
  </cols>
  <sheetData>
    <row r="1" spans="1:39" ht="27" customHeight="1">
      <c r="A1" s="629"/>
      <c r="B1" s="629"/>
      <c r="C1" s="629"/>
      <c r="D1" s="629"/>
      <c r="E1" s="629"/>
      <c r="F1" s="227"/>
      <c r="G1" s="227"/>
      <c r="H1" s="227"/>
      <c r="I1" s="227"/>
      <c r="J1" s="227"/>
      <c r="K1" s="227"/>
    </row>
    <row r="2" spans="1:39" ht="27" customHeight="1">
      <c r="A2" s="227"/>
      <c r="B2" s="873"/>
      <c r="C2" s="873"/>
      <c r="D2" s="873"/>
      <c r="E2" s="873"/>
      <c r="F2" s="873"/>
      <c r="G2" s="873"/>
      <c r="H2" s="873"/>
      <c r="I2" s="873"/>
      <c r="J2" s="873"/>
      <c r="K2" s="873"/>
      <c r="L2" s="873"/>
      <c r="M2" s="873"/>
      <c r="N2" s="873"/>
    </row>
    <row r="3" spans="1:39" ht="27" customHeight="1">
      <c r="A3" s="227"/>
      <c r="B3" s="227"/>
      <c r="C3" s="227"/>
      <c r="D3" s="227"/>
      <c r="E3" s="227"/>
      <c r="F3" s="227"/>
      <c r="G3" s="227"/>
      <c r="H3" s="227"/>
      <c r="I3" s="227"/>
      <c r="J3" s="227"/>
      <c r="K3" s="227"/>
    </row>
    <row r="4" spans="1:39" ht="27" customHeight="1">
      <c r="B4" s="228"/>
      <c r="C4" s="228"/>
    </row>
    <row r="5" spans="1:39" ht="27" customHeight="1">
      <c r="B5" s="228"/>
      <c r="C5" s="228"/>
      <c r="D5" s="866" t="s">
        <v>248</v>
      </c>
      <c r="E5" s="866"/>
      <c r="F5" s="866"/>
      <c r="G5" s="866"/>
      <c r="H5" s="866"/>
      <c r="I5" s="866"/>
      <c r="J5" s="866"/>
      <c r="K5" s="866"/>
      <c r="L5" s="866"/>
      <c r="M5" s="866"/>
      <c r="N5" s="867"/>
      <c r="O5" s="867"/>
      <c r="P5" s="867"/>
      <c r="Q5" s="867"/>
      <c r="R5" s="867"/>
      <c r="S5" s="867"/>
      <c r="T5" s="867"/>
      <c r="U5" s="867"/>
      <c r="V5" s="867"/>
      <c r="W5" s="867"/>
      <c r="X5" s="867"/>
      <c r="Y5" s="867"/>
      <c r="Z5" s="867"/>
      <c r="AA5" s="867"/>
      <c r="AB5" s="867"/>
      <c r="AC5" s="867"/>
      <c r="AD5" s="867"/>
      <c r="AM5" s="261" t="s">
        <v>186</v>
      </c>
    </row>
    <row r="6" spans="1:39" ht="27" customHeight="1">
      <c r="A6" s="874" t="s">
        <v>209</v>
      </c>
      <c r="B6" s="875"/>
      <c r="C6" s="875"/>
      <c r="D6" s="856" t="s">
        <v>187</v>
      </c>
      <c r="E6" s="857"/>
      <c r="F6" s="857"/>
      <c r="G6" s="857"/>
      <c r="H6" s="857"/>
      <c r="I6" s="857"/>
      <c r="J6" s="857"/>
      <c r="K6" s="857"/>
      <c r="L6" s="857"/>
      <c r="M6" s="857"/>
      <c r="N6" s="857"/>
      <c r="O6" s="857"/>
      <c r="P6" s="857"/>
      <c r="Q6" s="857"/>
      <c r="R6" s="857"/>
      <c r="S6" s="857"/>
      <c r="T6" s="857"/>
      <c r="U6" s="857"/>
      <c r="V6" s="857"/>
      <c r="W6" s="857"/>
      <c r="X6" s="857"/>
      <c r="Y6" s="857"/>
      <c r="Z6" s="857"/>
      <c r="AA6" s="857"/>
      <c r="AB6" s="857"/>
      <c r="AC6" s="857"/>
      <c r="AD6" s="857"/>
      <c r="AE6" s="857"/>
      <c r="AF6" s="857"/>
      <c r="AG6" s="857"/>
      <c r="AH6" s="857"/>
      <c r="AI6" s="857"/>
      <c r="AJ6" s="857"/>
      <c r="AK6" s="857"/>
      <c r="AL6" s="857"/>
      <c r="AM6" s="858"/>
    </row>
    <row r="7" spans="1:39" ht="27" customHeight="1">
      <c r="A7" s="876"/>
      <c r="B7" s="877"/>
      <c r="C7" s="878"/>
      <c r="D7" s="841" t="s">
        <v>188</v>
      </c>
      <c r="E7" s="855"/>
      <c r="F7" s="855"/>
      <c r="G7" s="855"/>
      <c r="H7" s="841" t="s">
        <v>189</v>
      </c>
      <c r="I7" s="855"/>
      <c r="J7" s="855"/>
      <c r="K7" s="855"/>
      <c r="L7" s="882" t="s">
        <v>190</v>
      </c>
      <c r="M7" s="883"/>
      <c r="N7" s="883"/>
      <c r="O7" s="883"/>
      <c r="P7" s="882" t="s">
        <v>191</v>
      </c>
      <c r="Q7" s="883"/>
      <c r="R7" s="883"/>
      <c r="S7" s="883"/>
      <c r="T7" s="841" t="s">
        <v>192</v>
      </c>
      <c r="U7" s="855"/>
      <c r="V7" s="855"/>
      <c r="W7" s="855"/>
      <c r="X7" s="839" t="s">
        <v>193</v>
      </c>
      <c r="Y7" s="884"/>
      <c r="Z7" s="884"/>
      <c r="AA7" s="884"/>
      <c r="AB7" s="855" t="s">
        <v>210</v>
      </c>
      <c r="AC7" s="884"/>
      <c r="AD7" s="884"/>
      <c r="AE7" s="884"/>
      <c r="AF7" s="841" t="s">
        <v>194</v>
      </c>
      <c r="AG7" s="855"/>
      <c r="AH7" s="855"/>
      <c r="AI7" s="855"/>
      <c r="AJ7" s="839" t="s">
        <v>211</v>
      </c>
      <c r="AK7" s="855"/>
      <c r="AL7" s="855"/>
      <c r="AM7" s="837"/>
    </row>
    <row r="8" spans="1:39" ht="27" customHeight="1">
      <c r="A8" s="876"/>
      <c r="B8" s="877"/>
      <c r="C8" s="878"/>
      <c r="D8" s="840" t="s">
        <v>266</v>
      </c>
      <c r="E8" s="836" t="s">
        <v>265</v>
      </c>
      <c r="F8" s="844" t="s">
        <v>195</v>
      </c>
      <c r="G8" s="838" t="s">
        <v>196</v>
      </c>
      <c r="H8" s="840" t="s">
        <v>266</v>
      </c>
      <c r="I8" s="836" t="s">
        <v>265</v>
      </c>
      <c r="J8" s="844" t="s">
        <v>195</v>
      </c>
      <c r="K8" s="838" t="s">
        <v>196</v>
      </c>
      <c r="L8" s="840" t="s">
        <v>266</v>
      </c>
      <c r="M8" s="836" t="s">
        <v>265</v>
      </c>
      <c r="N8" s="844" t="s">
        <v>195</v>
      </c>
      <c r="O8" s="838" t="s">
        <v>196</v>
      </c>
      <c r="P8" s="840" t="s">
        <v>266</v>
      </c>
      <c r="Q8" s="836" t="s">
        <v>265</v>
      </c>
      <c r="R8" s="844" t="s">
        <v>195</v>
      </c>
      <c r="S8" s="838" t="s">
        <v>196</v>
      </c>
      <c r="T8" s="840" t="s">
        <v>266</v>
      </c>
      <c r="U8" s="836" t="s">
        <v>265</v>
      </c>
      <c r="V8" s="844" t="s">
        <v>195</v>
      </c>
      <c r="W8" s="842" t="s">
        <v>197</v>
      </c>
      <c r="X8" s="840" t="s">
        <v>266</v>
      </c>
      <c r="Y8" s="836" t="s">
        <v>265</v>
      </c>
      <c r="Z8" s="838" t="s">
        <v>195</v>
      </c>
      <c r="AA8" s="842" t="s">
        <v>197</v>
      </c>
      <c r="AB8" s="840" t="s">
        <v>266</v>
      </c>
      <c r="AC8" s="836" t="s">
        <v>265</v>
      </c>
      <c r="AD8" s="838" t="s">
        <v>195</v>
      </c>
      <c r="AE8" s="842" t="s">
        <v>197</v>
      </c>
      <c r="AF8" s="840" t="s">
        <v>266</v>
      </c>
      <c r="AG8" s="836" t="s">
        <v>265</v>
      </c>
      <c r="AH8" s="838" t="s">
        <v>195</v>
      </c>
      <c r="AI8" s="842" t="s">
        <v>197</v>
      </c>
      <c r="AJ8" s="840" t="s">
        <v>266</v>
      </c>
      <c r="AK8" s="836" t="s">
        <v>265</v>
      </c>
      <c r="AL8" s="838" t="s">
        <v>195</v>
      </c>
      <c r="AM8" s="842" t="s">
        <v>197</v>
      </c>
    </row>
    <row r="9" spans="1:39" ht="27" customHeight="1">
      <c r="A9" s="879"/>
      <c r="B9" s="880"/>
      <c r="C9" s="881"/>
      <c r="D9" s="841"/>
      <c r="E9" s="837"/>
      <c r="F9" s="845"/>
      <c r="G9" s="839"/>
      <c r="H9" s="841"/>
      <c r="I9" s="837"/>
      <c r="J9" s="845"/>
      <c r="K9" s="839"/>
      <c r="L9" s="841"/>
      <c r="M9" s="837"/>
      <c r="N9" s="845"/>
      <c r="O9" s="839"/>
      <c r="P9" s="841"/>
      <c r="Q9" s="837"/>
      <c r="R9" s="845"/>
      <c r="S9" s="839"/>
      <c r="T9" s="841"/>
      <c r="U9" s="837"/>
      <c r="V9" s="845"/>
      <c r="W9" s="872"/>
      <c r="X9" s="841"/>
      <c r="Y9" s="837"/>
      <c r="Z9" s="839"/>
      <c r="AA9" s="872"/>
      <c r="AB9" s="841"/>
      <c r="AC9" s="837"/>
      <c r="AD9" s="839"/>
      <c r="AE9" s="872"/>
      <c r="AF9" s="841"/>
      <c r="AG9" s="837"/>
      <c r="AH9" s="839"/>
      <c r="AI9" s="872"/>
      <c r="AJ9" s="841"/>
      <c r="AK9" s="837"/>
      <c r="AL9" s="839"/>
      <c r="AM9" s="872"/>
    </row>
    <row r="10" spans="1:39" ht="27" customHeight="1">
      <c r="A10" s="627">
        <v>1</v>
      </c>
      <c r="B10" s="870" t="s">
        <v>212</v>
      </c>
      <c r="C10" s="871"/>
      <c r="D10" s="229">
        <f>COUNTIFS('(①本体)入力画面'!$E$16:$E$55,"計画",'(①本体)入力画面'!$K$16:$K$55,$B10,'(①本体)入力画面'!U$16:U$55,1)</f>
        <v>0</v>
      </c>
      <c r="E10" s="230">
        <f>SUMIFS('(①本体)入力画面'!$V$16:$V$55,'(①本体)入力画面'!$E$16:$E$55,"計画",'(①本体)入力画面'!$K$16:$K$55,'（品目計）修正しない事'!$B10)</f>
        <v>0</v>
      </c>
      <c r="F10" s="231">
        <f>SUMIFS('(①本体)入力画面'!$W$16:$W$55,'(①本体)入力画面'!$E$16:$E$55,"計画",'(①本体)入力画面'!$K$16:$K$55,'（品目計）修正しない事'!$B10)</f>
        <v>0</v>
      </c>
      <c r="G10" s="263">
        <f>SUMIFS('(①本体)入力画面'!$Z$16:$Z$55,'(①本体)入力画面'!$E$16:$E$55,"計画",'(①本体)入力画面'!$K$16:$K$55,'（品目計）修正しない事'!$B10)</f>
        <v>0</v>
      </c>
      <c r="H10" s="229">
        <f>COUNTIFS('(①本体)入力画面'!$E$16:$E$55,"計画",'(①本体)入力画面'!$K$16:$K$55,B10,'(①本体)入力画面'!AF$16:AF$55,1)</f>
        <v>0</v>
      </c>
      <c r="I10" s="230">
        <f>SUMIFS('(①本体)入力画面'!$AG$16:$AG$55,'(①本体)入力画面'!$E$16:$E$55,"計画",'(①本体)入力画面'!$K$16:$K$55,'（品目計）修正しない事'!$B10)</f>
        <v>0</v>
      </c>
      <c r="J10" s="231">
        <f>SUMIFS('(①本体)入力画面'!$AH$16:$AH$55,'(①本体)入力画面'!$E$16:$E$55,"計画",'(①本体)入力画面'!$K$16:$K$55,'（品目計）修正しない事'!$B10)</f>
        <v>0</v>
      </c>
      <c r="K10" s="263">
        <f>SUMIFS('(①本体)入力画面'!$AI$16:$AI$55,'(①本体)入力画面'!$E$16:$E$55,"計画",'(①本体)入力画面'!$K$16:$K$55,'（品目計）修正しない事'!$B10)</f>
        <v>0</v>
      </c>
      <c r="L10" s="229">
        <f>COUNTIFS('(①本体)入力画面'!$E$16:$E$55,"計画",'(①本体)入力画面'!$K$16:$K$55,B10,'(①本体)入力画面'!AO$16:AO$55,1)</f>
        <v>0</v>
      </c>
      <c r="M10" s="230">
        <f>SUMIFS('(①本体)入力画面'!$AP$16:$AP$55,'(①本体)入力画面'!$E$16:$E$55,"計画",'(①本体)入力画面'!$K$16:$K$55,'（品目計）修正しない事'!$B10)</f>
        <v>0</v>
      </c>
      <c r="N10" s="231">
        <f>SUMIFS('(①本体)入力画面'!$AQ$16:$AQ$55,'(①本体)入力画面'!$E$16:$E$55,"計画",'(①本体)入力画面'!$K$16:$K$55,'（品目計）修正しない事'!$B10)</f>
        <v>0</v>
      </c>
      <c r="O10" s="263">
        <f>SUMIFS('(①本体)入力画面'!$AT$16:$AT$55,'(①本体)入力画面'!$E$16:$E$55,"計画",'(①本体)入力画面'!$K$16:$K$55,'（品目計）修正しない事'!$B10)</f>
        <v>0</v>
      </c>
      <c r="P10" s="229">
        <f>COUNTIFS('(①本体)入力画面'!$E$16:$E$55,"計画",'(①本体)入力画面'!$K$16:$K$55,F10,'(①本体)入力画面'!AS$16:AS$55,1)</f>
        <v>0</v>
      </c>
      <c r="Q10" s="230">
        <f>SUMIFS('(①本体)入力画面'!$AP$16:$AP$55,'(①本体)入力画面'!$E$16:$E$55,"計画",'(①本体)入力画面'!$K$16:$K$55,'（品目計）修正しない事'!$B10)</f>
        <v>0</v>
      </c>
      <c r="R10" s="231">
        <f>SUMIFS('(①本体)入力画面'!$AR$16:$AR$55,'(①本体)入力画面'!$E$16:$E$55,"計画",'(①本体)入力画面'!$K$16:$K$55,'（品目計）修正しない事'!$B10)</f>
        <v>0</v>
      </c>
      <c r="S10" s="263">
        <f>SUMIFS('(①本体)入力画面'!$AT$16:$AT$55,'(①本体)入力画面'!$E$16:$E$55,"計画",'(①本体)入力画面'!$K$16:$K$55,'（品目計）修正しない事'!$B10)</f>
        <v>0</v>
      </c>
      <c r="T10" s="229">
        <f>COUNTIFS('(①本体)入力画面'!$E$16:$E$55,"計画",'(①本体)入力画面'!$K$16:$K$55,B10,'(①本体)入力画面'!AZ$16:AZ$55,1)+COUNTIFS('(①本体)入力画面'!$E$16:$E$55,"計画",'(①本体)入力画面'!$K$16:$K$55,B10,'(①本体)入力画面'!BI$16:BI$55,1)+COUNTIFS('(①本体)入力画面'!$E$16:$E$55,"計画",'(①本体)入力画面'!$K$16:$K$55,B10,'(①本体)入力画面'!BR$16:BR$55,1)+COUNTIFS('(①本体)入力画面'!$E$16:$E$55,"計画",'(①本体)入力画面'!$K$16:$K$55,B10,'(①本体)入力画面'!CA$16:CA$55,1)</f>
        <v>0</v>
      </c>
      <c r="U10" s="230">
        <f>SUMIFS('(①本体)入力画面'!$CI$16:$CI$55,'(①本体)入力画面'!$E$16:$E$55,"計画",'(①本体)入力画面'!$K$16:$K$55,'（品目計）修正しない事'!$B10)</f>
        <v>0</v>
      </c>
      <c r="V10" s="263">
        <f>SUMIFS('(①本体)入力画面'!$CJ$16:$CJ$55,'(①本体)入力画面'!$E$16:$E$55,"計画",'(①本体)入力画面'!$K$16:$K$55,'（品目計）修正しない事'!$B10)</f>
        <v>0</v>
      </c>
      <c r="W10" s="263">
        <f>SUMIFS('(①本体)入力画面'!$CK$16:$CK$55,'(①本体)入力画面'!$E$16:$E$55,"計画",'(①本体)入力画面'!$K$16:$K$55,'（品目計）修正しない事'!$B10)</f>
        <v>0</v>
      </c>
      <c r="X10" s="229">
        <f>COUNTIFS('(①本体)入力画面'!$E$16:$E$55,"計画",'(①本体)入力画面'!$K$16:$K$55,B10,'(①本体)入力画面'!CQ$16:CQ$55,1)</f>
        <v>0</v>
      </c>
      <c r="Y10" s="230">
        <f>SUMIFS('(①本体)入力画面'!$CR$16:$CR$55,'(①本体)入力画面'!$E$16:$E$55,"計画",'(①本体)入力画面'!$K$16:$K$55,'（品目計）修正しない事'!$B10)</f>
        <v>0</v>
      </c>
      <c r="Z10" s="263">
        <f>SUMIFS('(①本体)入力画面'!$CS$16:$CS$55,'(①本体)入力画面'!$E$16:$E$55,"計画",'(①本体)入力画面'!$K$16:$K$55,'（品目計）修正しない事'!$B10)</f>
        <v>0</v>
      </c>
      <c r="AA10" s="263">
        <f>SUMIFS('(①本体)入力画面'!$CV$16:$CV$55,'(①本体)入力画面'!$E$16:$E$55,"計画",'(①本体)入力画面'!$K$16:$K$55,'（品目計）修正しない事'!$B10)</f>
        <v>0</v>
      </c>
      <c r="AB10" s="229">
        <v>0</v>
      </c>
      <c r="AC10" s="230">
        <v>0</v>
      </c>
      <c r="AD10" s="263">
        <v>0</v>
      </c>
      <c r="AE10" s="263">
        <v>0</v>
      </c>
      <c r="AF10" s="229">
        <f>COUNTIFS('(①本体)入力画面'!$E$16:$E$55,"計画",'(①本体)入力画面'!$K$16:$K$55,B10,'(①本体)入力画面'!DB$16:DB$55,1)</f>
        <v>0</v>
      </c>
      <c r="AG10" s="230">
        <f>SUMIFS('(①本体)入力画面'!$DC$16:$DC$55,'(①本体)入力画面'!$E$16:$E$55,"計画",'(①本体)入力画面'!$K$16:$K$55,'（品目計）修正しない事'!$B10)</f>
        <v>0</v>
      </c>
      <c r="AH10" s="263">
        <f>SUMIFS('(①本体)入力画面'!$DD$16:$DD$55,'(①本体)入力画面'!$E$16:$E$55,"計画",'(①本体)入力画面'!$K$16:$K$55,'（品目計）修正しない事'!$B10)</f>
        <v>0</v>
      </c>
      <c r="AI10" s="263">
        <f>SUMIFS('(①本体)入力画面'!$DE$16:$DE$55,'(①本体)入力画面'!$E$16:$E$55,"計画",'(①本体)入力画面'!$K$16:$K$55,'（品目計）修正しない事'!$B10)</f>
        <v>0</v>
      </c>
      <c r="AJ10" s="229">
        <f>COUNTIFS('(①本体)入力画面'!$E$16:$E$55,"計画",'(①本体)入力画面'!$K$16:$K$55,B10,'(①本体)入力画面'!DK$16:DK$55,1)+COUNTIFS('(①本体)入力画面'!$E$16:$E$55,"計画",'(①本体)入力画面'!$K$16:$K$55,B10,'(①本体)入力画面'!DT$16:DT$55,1)+COUNTIFS('(①本体)入力画面'!$E$16:$E$55,"計画",'(①本体)入力画面'!$K$16:$K$55,B10,'(①本体)入力画面'!EC$16:EC$55,1)</f>
        <v>0</v>
      </c>
      <c r="AK10" s="230">
        <f>SUMIFS('(①本体)入力画面'!$EK$16:$EK$55,'(①本体)入力画面'!$E$16:$E$55,"計画",'(①本体)入力画面'!$K$16:$K$55,'（品目計）修正しない事'!$B10)</f>
        <v>0</v>
      </c>
      <c r="AL10" s="263">
        <f>SUMIFS('(①本体)入力画面'!$EL$16:$EL$55,'(①本体)入力画面'!$E$16:$E$55,"計画",'(①本体)入力画面'!$K$16:$K$55,'（品目計）修正しない事'!$B10)</f>
        <v>0</v>
      </c>
      <c r="AM10" s="231">
        <f>SUMIFS('(①本体)入力画面'!$EM$16:$EM$55,'(①本体)入力画面'!$E$16:$E$55,"計画",'(①本体)入力画面'!$K$16:$K$55,'（品目計）修正しない事'!$B10)</f>
        <v>0</v>
      </c>
    </row>
    <row r="11" spans="1:39" ht="27" customHeight="1">
      <c r="A11" s="232">
        <v>2</v>
      </c>
      <c r="B11" s="868" t="s">
        <v>213</v>
      </c>
      <c r="C11" s="869"/>
      <c r="D11" s="229">
        <f>COUNTIFS('(①本体)入力画面'!$E$16:$E$55,"計画",'(①本体)入力画面'!$K$16:$K$55,$B11,'(①本体)入力画面'!U$16:U$55,1)</f>
        <v>0</v>
      </c>
      <c r="E11" s="230">
        <f>SUMIFS('(①本体)入力画面'!$V$16:$V$55,'(①本体)入力画面'!$E$16:$E$55,"計画",'(①本体)入力画面'!$K$16:$K$55,'（品目計）修正しない事'!$B11)</f>
        <v>0</v>
      </c>
      <c r="F11" s="231">
        <f>SUMIFS('(①本体)入力画面'!$W$16:$W$55,'(①本体)入力画面'!$E$16:$E$55,"計画",'(①本体)入力画面'!$K$16:$K$55,'（品目計）修正しない事'!$B11)</f>
        <v>0</v>
      </c>
      <c r="G11" s="263">
        <f>SUMIFS('(①本体)入力画面'!$Z$16:$Z$55,'(①本体)入力画面'!$E$16:$E$55,"計画",'(①本体)入力画面'!$K$16:$K$55,'（品目計）修正しない事'!$B11)</f>
        <v>0</v>
      </c>
      <c r="H11" s="229">
        <f>COUNTIFS('(①本体)入力画面'!$E$16:$E$55,"計画",'(①本体)入力画面'!$K$16:$K$55,B11,'(①本体)入力画面'!AF$16:AF$55,1)</f>
        <v>0</v>
      </c>
      <c r="I11" s="230">
        <f>SUMIFS('(①本体)入力画面'!$AG$16:$AG$55,'(①本体)入力画面'!$E$16:$E$55,"計画",'(①本体)入力画面'!$K$16:$K$55,'（品目計）修正しない事'!$B11)</f>
        <v>0</v>
      </c>
      <c r="J11" s="231">
        <f>SUMIFS('(①本体)入力画面'!$AH$16:$AH$55,'(①本体)入力画面'!$E$16:$E$55,"計画",'(①本体)入力画面'!$K$16:$K$55,'（品目計）修正しない事'!$B11)</f>
        <v>0</v>
      </c>
      <c r="K11" s="263">
        <f>SUMIFS('(①本体)入力画面'!$AI$16:$AI$55,'(①本体)入力画面'!$E$16:$E$55,"計画",'(①本体)入力画面'!$K$16:$K$55,'（品目計）修正しない事'!$B11)</f>
        <v>0</v>
      </c>
      <c r="L11" s="229">
        <f>COUNTIFS('(①本体)入力画面'!$E$16:$E$55,"計画",'(①本体)入力画面'!$K$16:$K$55,B11,'(①本体)入力画面'!AO$16:AO$55,1)</f>
        <v>0</v>
      </c>
      <c r="M11" s="230">
        <f>SUMIFS('(①本体)入力画面'!$AP$16:$AP$55,'(①本体)入力画面'!$E$16:$E$55,"計画",'(①本体)入力画面'!$K$16:$K$55,'（品目計）修正しない事'!$B11)</f>
        <v>0</v>
      </c>
      <c r="N11" s="231">
        <f>SUMIFS('(①本体)入力画面'!$AQ$16:$AQ$55,'(①本体)入力画面'!$E$16:$E$55,"計画",'(①本体)入力画面'!$K$16:$K$55,'（品目計）修正しない事'!$B11)</f>
        <v>0</v>
      </c>
      <c r="O11" s="263">
        <f>SUMIFS('(①本体)入力画面'!$AT$16:$AT$55,'(①本体)入力画面'!$E$16:$E$55,"計画",'(①本体)入力画面'!$K$16:$K$55,'（品目計）修正しない事'!$B11)</f>
        <v>0</v>
      </c>
      <c r="P11" s="229">
        <v>0</v>
      </c>
      <c r="Q11" s="230">
        <v>0</v>
      </c>
      <c r="R11" s="231">
        <v>0</v>
      </c>
      <c r="S11" s="263">
        <v>0</v>
      </c>
      <c r="T11" s="229">
        <f>COUNTIFS('(①本体)入力画面'!$E$16:$E$55,"計画",'(①本体)入力画面'!$K$16:$K$55,B11,'(①本体)入力画面'!AZ$16:AZ$55,1)+COUNTIFS('(①本体)入力画面'!$E$16:$E$55,"計画",'(①本体)入力画面'!$K$16:$K$55,B11,'(①本体)入力画面'!BI$16:BI$55,1)+COUNTIFS('(①本体)入力画面'!$E$16:$E$55,"計画",'(①本体)入力画面'!$K$16:$K$55,B11,'(①本体)入力画面'!BR$16:BR$55,1)+COUNTIFS('(①本体)入力画面'!$E$16:$E$55,"計画",'(①本体)入力画面'!$K$16:$K$55,B11,'(①本体)入力画面'!CA$16:CA$55,1)</f>
        <v>0</v>
      </c>
      <c r="U11" s="230">
        <f>SUMIFS('(①本体)入力画面'!$CI$16:$CI$55,'(①本体)入力画面'!$E$16:$E$55,"計画",'(①本体)入力画面'!$K$16:$K$55,'（品目計）修正しない事'!$B11)</f>
        <v>0</v>
      </c>
      <c r="V11" s="263">
        <f>SUMIFS('(①本体)入力画面'!$CJ$16:$CJ$55,'(①本体)入力画面'!$E$16:$E$55,"計画",'(①本体)入力画面'!$K$16:$K$55,'（品目計）修正しない事'!$B11)</f>
        <v>0</v>
      </c>
      <c r="W11" s="263">
        <f>SUMIFS('(①本体)入力画面'!$CK$16:$CK$55,'(①本体)入力画面'!$E$16:$E$55,"計画",'(①本体)入力画面'!$K$16:$K$55,'（品目計）修正しない事'!$B11)</f>
        <v>0</v>
      </c>
      <c r="X11" s="229">
        <f>COUNTIFS('(①本体)入力画面'!$E$16:$E$55,"計画",'(①本体)入力画面'!$K$16:$K$55,B11,'(①本体)入力画面'!CQ$16:CQ$55,1)</f>
        <v>0</v>
      </c>
      <c r="Y11" s="230">
        <f>SUMIFS('(①本体)入力画面'!$CR$16:$CR$55,'(①本体)入力画面'!$E$16:$E$55,"計画",'(①本体)入力画面'!$K$16:$K$55,'（品目計）修正しない事'!$B11)</f>
        <v>0</v>
      </c>
      <c r="Z11" s="263">
        <f>SUMIFS('(①本体)入力画面'!$CS$16:$CS$55,'(①本体)入力画面'!$E$16:$E$55,"計画",'(①本体)入力画面'!$K$16:$K$55,'（品目計）修正しない事'!$B11)</f>
        <v>0</v>
      </c>
      <c r="AA11" s="263">
        <f>SUMIFS('(①本体)入力画面'!$CV$16:$CV$55,'(①本体)入力画面'!$E$16:$E$55,"計画",'(①本体)入力画面'!$K$16:$K$55,'（品目計）修正しない事'!$B11)</f>
        <v>0</v>
      </c>
      <c r="AB11" s="229">
        <v>0</v>
      </c>
      <c r="AC11" s="230">
        <v>0</v>
      </c>
      <c r="AD11" s="263">
        <v>0</v>
      </c>
      <c r="AE11" s="263">
        <v>0</v>
      </c>
      <c r="AF11" s="229">
        <f>COUNTIFS('(①本体)入力画面'!$E$16:$E$55,"計画",'(①本体)入力画面'!$K$16:$K$55,B11,'(①本体)入力画面'!DB$16:DB$55,1)</f>
        <v>0</v>
      </c>
      <c r="AG11" s="230">
        <f>SUMIFS('(①本体)入力画面'!$DC$16:$DC$55,'(①本体)入力画面'!$E$16:$E$55,"計画",'(①本体)入力画面'!$K$16:$K$55,'（品目計）修正しない事'!$B11)</f>
        <v>0</v>
      </c>
      <c r="AH11" s="263">
        <f>SUMIFS('(①本体)入力画面'!$DD$16:$DD$55,'(①本体)入力画面'!$E$16:$E$55,"計画",'(①本体)入力画面'!$K$16:$K$55,'（品目計）修正しない事'!$B11)</f>
        <v>0</v>
      </c>
      <c r="AI11" s="263">
        <f>SUMIFS('(①本体)入力画面'!$DE$16:$DE$55,'(①本体)入力画面'!$E$16:$E$55,"計画",'(①本体)入力画面'!$K$16:$K$55,'（品目計）修正しない事'!$B11)</f>
        <v>0</v>
      </c>
      <c r="AJ11" s="229">
        <f>COUNTIFS('(①本体)入力画面'!$E$16:$E$55,"計画",'(①本体)入力画面'!$K$16:$K$55,B11,'(①本体)入力画面'!DK$16:DK$55,1)+COUNTIFS('(①本体)入力画面'!$E$16:$E$55,"計画",'(①本体)入力画面'!$K$16:$K$55,B11,'(①本体)入力画面'!DT$16:DT$55,1)+COUNTIFS('(①本体)入力画面'!$E$16:$E$55,"計画",'(①本体)入力画面'!$K$16:$K$55,B11,'(①本体)入力画面'!EC$16:EC$55,1)</f>
        <v>0</v>
      </c>
      <c r="AK11" s="230">
        <f>SUMIFS('(①本体)入力画面'!$EK$16:$EK$55,'(①本体)入力画面'!$E$16:$E$55,"計画",'(①本体)入力画面'!$K$16:$K$55,'（品目計）修正しない事'!$B11)</f>
        <v>0</v>
      </c>
      <c r="AL11" s="263">
        <f>SUMIFS('(①本体)入力画面'!$EL$16:$EL$55,'(①本体)入力画面'!$E$16:$E$55,"計画",'(①本体)入力画面'!$K$16:$K$55,'（品目計）修正しない事'!$B11)</f>
        <v>0</v>
      </c>
      <c r="AM11" s="231">
        <f>SUMIFS('(①本体)入力画面'!$EM$16:$EM$55,'(①本体)入力画面'!$E$16:$E$55,"計画",'(①本体)入力画面'!$K$16:$K$55,'（品目計）修正しない事'!$B11)</f>
        <v>0</v>
      </c>
    </row>
    <row r="12" spans="1:39" ht="27" customHeight="1">
      <c r="A12" s="626">
        <v>3</v>
      </c>
      <c r="B12" s="860" t="s">
        <v>214</v>
      </c>
      <c r="C12" s="861"/>
      <c r="D12" s="229">
        <f>COUNTIFS('(①本体)入力画面'!$E$16:$E$55,"計画",'(①本体)入力画面'!$K$16:$K$55,$B12,'(①本体)入力画面'!U$16:U$55,1)</f>
        <v>0</v>
      </c>
      <c r="E12" s="230">
        <f>SUMIFS('(①本体)入力画面'!$V$16:$V$55,'(①本体)入力画面'!$E$16:$E$55,"計画",'(①本体)入力画面'!$K$16:$K$55,'（品目計）修正しない事'!$B12)</f>
        <v>0</v>
      </c>
      <c r="F12" s="231">
        <f>SUMIFS('(①本体)入力画面'!$W$16:$W$55,'(①本体)入力画面'!$E$16:$E$55,"計画",'(①本体)入力画面'!$K$16:$K$55,'（品目計）修正しない事'!$B12)</f>
        <v>0</v>
      </c>
      <c r="G12" s="263">
        <f>SUMIFS('(①本体)入力画面'!$Z$16:$Z$55,'(①本体)入力画面'!$E$16:$E$55,"計画",'(①本体)入力画面'!$K$16:$K$55,'（品目計）修正しない事'!$B12)</f>
        <v>0</v>
      </c>
      <c r="H12" s="229">
        <f>COUNTIFS('(①本体)入力画面'!$E$16:$E$55,"計画",'(①本体)入力画面'!$K$16:$K$55,B12,'(①本体)入力画面'!AF$16:AF$55,1)</f>
        <v>0</v>
      </c>
      <c r="I12" s="230">
        <f>SUMIFS('(①本体)入力画面'!$AG$16:$AG$55,'(①本体)入力画面'!$E$16:$E$55,"計画",'(①本体)入力画面'!$K$16:$K$55,'（品目計）修正しない事'!$B12)</f>
        <v>0</v>
      </c>
      <c r="J12" s="231">
        <f>SUMIFS('(①本体)入力画面'!$AH$16:$AH$55,'(①本体)入力画面'!$E$16:$E$55,"計画",'(①本体)入力画面'!$K$16:$K$55,'（品目計）修正しない事'!$B12)</f>
        <v>0</v>
      </c>
      <c r="K12" s="263">
        <f>SUMIFS('(①本体)入力画面'!$AI$16:$AI$55,'(①本体)入力画面'!$E$16:$E$55,"計画",'(①本体)入力画面'!$K$16:$K$55,'（品目計）修正しない事'!$B12)</f>
        <v>0</v>
      </c>
      <c r="L12" s="229">
        <f>COUNTIFS('(①本体)入力画面'!$E$16:$E$55,"計画",'(①本体)入力画面'!$K$16:$K$55,B12,'(①本体)入力画面'!AO$16:AO$55,1)</f>
        <v>0</v>
      </c>
      <c r="M12" s="230">
        <f>SUMIFS('(①本体)入力画面'!$AP$16:$AP$55,'(①本体)入力画面'!$E$16:$E$55,"計画",'(①本体)入力画面'!$K$16:$K$55,'（品目計）修正しない事'!$B12)</f>
        <v>0</v>
      </c>
      <c r="N12" s="231">
        <f>SUMIFS('(①本体)入力画面'!$AQ$16:$AQ$55,'(①本体)入力画面'!$E$16:$E$55,"計画",'(①本体)入力画面'!$K$16:$K$55,'（品目計）修正しない事'!$B12)</f>
        <v>0</v>
      </c>
      <c r="O12" s="263">
        <f>SUMIFS('(①本体)入力画面'!$AT$16:$AT$55,'(①本体)入力画面'!$E$16:$E$55,"計画",'(①本体)入力画面'!$K$16:$K$55,'（品目計）修正しない事'!$B12)</f>
        <v>0</v>
      </c>
      <c r="P12" s="229">
        <v>0</v>
      </c>
      <c r="Q12" s="230">
        <v>0</v>
      </c>
      <c r="R12" s="231">
        <v>0</v>
      </c>
      <c r="S12" s="263">
        <v>0</v>
      </c>
      <c r="T12" s="229">
        <f>COUNTIFS('(①本体)入力画面'!$E$16:$E$55,"計画",'(①本体)入力画面'!$K$16:$K$55,B12,'(①本体)入力画面'!AZ$16:AZ$55,1)+COUNTIFS('(①本体)入力画面'!$E$16:$E$55,"計画",'(①本体)入力画面'!$K$16:$K$55,B12,'(①本体)入力画面'!BI$16:BI$55,1)+COUNTIFS('(①本体)入力画面'!$E$16:$E$55,"計画",'(①本体)入力画面'!$K$16:$K$55,B12,'(①本体)入力画面'!BR$16:BR$55,1)+COUNTIFS('(①本体)入力画面'!$E$16:$E$55,"計画",'(①本体)入力画面'!$K$16:$K$55,B12,'(①本体)入力画面'!CA$16:CA$55,1)</f>
        <v>0</v>
      </c>
      <c r="U12" s="230">
        <f>SUMIFS('(①本体)入力画面'!$CI$16:$CI$55,'(①本体)入力画面'!$E$16:$E$55,"計画",'(①本体)入力画面'!$K$16:$K$55,'（品目計）修正しない事'!$B12)</f>
        <v>0</v>
      </c>
      <c r="V12" s="263">
        <f>SUMIFS('(①本体)入力画面'!$CJ$16:$CJ$55,'(①本体)入力画面'!$E$16:$E$55,"計画",'(①本体)入力画面'!$K$16:$K$55,'（品目計）修正しない事'!$B12)</f>
        <v>0</v>
      </c>
      <c r="W12" s="263">
        <f>SUMIFS('(①本体)入力画面'!$CK$16:$CK$55,'(①本体)入力画面'!$E$16:$E$55,"計画",'(①本体)入力画面'!$K$16:$K$55,'（品目計）修正しない事'!$B12)</f>
        <v>0</v>
      </c>
      <c r="X12" s="229">
        <f>COUNTIFS('(①本体)入力画面'!$E$16:$E$55,"計画",'(①本体)入力画面'!$K$16:$K$55,B12,'(①本体)入力画面'!CQ$16:CQ$55,1)</f>
        <v>0</v>
      </c>
      <c r="Y12" s="230">
        <f>SUMIFS('(①本体)入力画面'!$CR$16:$CR$55,'(①本体)入力画面'!$E$16:$E$55,"計画",'(①本体)入力画面'!$K$16:$K$55,'（品目計）修正しない事'!$B12)</f>
        <v>0</v>
      </c>
      <c r="Z12" s="263">
        <f>SUMIFS('(①本体)入力画面'!$CS$16:$CS$55,'(①本体)入力画面'!$E$16:$E$55,"計画",'(①本体)入力画面'!$K$16:$K$55,'（品目計）修正しない事'!$B12)</f>
        <v>0</v>
      </c>
      <c r="AA12" s="263">
        <f>SUMIFS('(①本体)入力画面'!$CV$16:$CV$55,'(①本体)入力画面'!$E$16:$E$55,"計画",'(①本体)入力画面'!$K$16:$K$55,'（品目計）修正しない事'!$B12)</f>
        <v>0</v>
      </c>
      <c r="AB12" s="229">
        <v>0</v>
      </c>
      <c r="AC12" s="230">
        <v>0</v>
      </c>
      <c r="AD12" s="263">
        <v>0</v>
      </c>
      <c r="AE12" s="263">
        <v>0</v>
      </c>
      <c r="AF12" s="229">
        <f>COUNTIFS('(①本体)入力画面'!$E$16:$E$55,"計画",'(①本体)入力画面'!$K$16:$K$55,B12,'(①本体)入力画面'!DB$16:DB$55,1)</f>
        <v>0</v>
      </c>
      <c r="AG12" s="230">
        <f>SUMIFS('(①本体)入力画面'!$DC$16:$DC$55,'(①本体)入力画面'!$E$16:$E$55,"計画",'(①本体)入力画面'!$K$16:$K$55,'（品目計）修正しない事'!$B12)</f>
        <v>0</v>
      </c>
      <c r="AH12" s="263">
        <f>SUMIFS('(①本体)入力画面'!$DD$16:$DD$55,'(①本体)入力画面'!$E$16:$E$55,"計画",'(①本体)入力画面'!$K$16:$K$55,'（品目計）修正しない事'!$B12)</f>
        <v>0</v>
      </c>
      <c r="AI12" s="263">
        <f>SUMIFS('(①本体)入力画面'!$DE$16:$DE$55,'(①本体)入力画面'!$E$16:$E$55,"計画",'(①本体)入力画面'!$K$16:$K$55,'（品目計）修正しない事'!$B12)</f>
        <v>0</v>
      </c>
      <c r="AJ12" s="229">
        <f>COUNTIFS('(①本体)入力画面'!$E$16:$E$55,"計画",'(①本体)入力画面'!$K$16:$K$55,B12,'(①本体)入力画面'!DK$16:DK$55,1)+COUNTIFS('(①本体)入力画面'!$E$16:$E$55,"計画",'(①本体)入力画面'!$K$16:$K$55,B12,'(①本体)入力画面'!DT$16:DT$55,1)+COUNTIFS('(①本体)入力画面'!$E$16:$E$55,"計画",'(①本体)入力画面'!$K$16:$K$55,B12,'(①本体)入力画面'!EC$16:EC$55,1)</f>
        <v>0</v>
      </c>
      <c r="AK12" s="230">
        <f>SUMIFS('(①本体)入力画面'!$EK$16:$EK$55,'(①本体)入力画面'!$E$16:$E$55,"計画",'(①本体)入力画面'!$K$16:$K$55,'（品目計）修正しない事'!$B12)</f>
        <v>0</v>
      </c>
      <c r="AL12" s="263">
        <f>SUMIFS('(①本体)入力画面'!$EL$16:$EL$55,'(①本体)入力画面'!$E$16:$E$55,"計画",'(①本体)入力画面'!$K$16:$K$55,'（品目計）修正しない事'!$B12)</f>
        <v>0</v>
      </c>
      <c r="AM12" s="231">
        <f>SUMIFS('(①本体)入力画面'!$EM$16:$EM$55,'(①本体)入力画面'!$E$16:$E$55,"計画",'(①本体)入力画面'!$K$16:$K$55,'（品目計）修正しない事'!$B12)</f>
        <v>0</v>
      </c>
    </row>
    <row r="13" spans="1:39" ht="27" customHeight="1">
      <c r="A13" s="630">
        <v>4</v>
      </c>
      <c r="B13" s="860" t="s">
        <v>215</v>
      </c>
      <c r="C13" s="861"/>
      <c r="D13" s="229">
        <f>COUNTIFS('(①本体)入力画面'!$E$16:$E$55,"計画",'(①本体)入力画面'!$K$16:$K$55,B13,'(①本体)入力画面'!U$16:U$55,1)</f>
        <v>0</v>
      </c>
      <c r="E13" s="230">
        <f>SUMIFS('(①本体)入力画面'!$V$16:$V$55,'(①本体)入力画面'!$E$16:$E$55,"計画",'(①本体)入力画面'!$K$16:$K$55,'（品目計）修正しない事'!$B13)</f>
        <v>0</v>
      </c>
      <c r="F13" s="231">
        <f>SUMIFS('(①本体)入力画面'!$W$16:$W$55,'(①本体)入力画面'!$E$16:$E$55,"計画",'(①本体)入力画面'!$K$16:$K$55,'（品目計）修正しない事'!$B13)</f>
        <v>0</v>
      </c>
      <c r="G13" s="263">
        <f>SUMIFS('(①本体)入力画面'!$Z$16:$Z$55,'(①本体)入力画面'!$E$16:$E$55,"計画",'(①本体)入力画面'!$K$16:$K$55,'（品目計）修正しない事'!$B13)</f>
        <v>0</v>
      </c>
      <c r="H13" s="229">
        <f>COUNTIFS('(①本体)入力画面'!$E$16:$E$55,"計画",'(①本体)入力画面'!$K$16:$K$55,B13,'(①本体)入力画面'!AF$16:AF$55,1)</f>
        <v>0</v>
      </c>
      <c r="I13" s="230">
        <f>SUMIFS('(①本体)入力画面'!$AG$16:$AG$55,'(①本体)入力画面'!$E$16:$E$55,"計画",'(①本体)入力画面'!$K$16:$K$55,'（品目計）修正しない事'!$B13)</f>
        <v>0</v>
      </c>
      <c r="J13" s="231">
        <f>SUMIFS('(①本体)入力画面'!$AH$16:$AH$55,'(①本体)入力画面'!$E$16:$E$55,"計画",'(①本体)入力画面'!$K$16:$K$55,'（品目計）修正しない事'!$B13)</f>
        <v>0</v>
      </c>
      <c r="K13" s="263">
        <f>SUMIFS('(①本体)入力画面'!$AI$16:$AI$55,'(①本体)入力画面'!$E$16:$E$55,"計画",'(①本体)入力画面'!$K$16:$K$55,'（品目計）修正しない事'!$B13)</f>
        <v>0</v>
      </c>
      <c r="L13" s="229">
        <f>COUNTIFS('(①本体)入力画面'!$E$16:$E$55,"計画",'(①本体)入力画面'!$K$16:$K$55,B13,'(①本体)入力画面'!AO$16:AO$55,1)</f>
        <v>0</v>
      </c>
      <c r="M13" s="230">
        <f>SUMIFS('(①本体)入力画面'!$AP$16:$AP$55,'(①本体)入力画面'!$E$16:$E$55,"計画",'(①本体)入力画面'!$K$16:$K$55,'（品目計）修正しない事'!$B13)</f>
        <v>0</v>
      </c>
      <c r="N13" s="231">
        <f>SUMIFS('(①本体)入力画面'!$AQ$16:$AQ$55,'(①本体)入力画面'!$E$16:$E$55,"計画",'(①本体)入力画面'!$K$16:$K$55,'（品目計）修正しない事'!$B13)</f>
        <v>0</v>
      </c>
      <c r="O13" s="263">
        <f>SUMIFS('(①本体)入力画面'!$AT$16:$AT$55,'(①本体)入力画面'!$E$16:$E$55,"計画",'(①本体)入力画面'!$K$16:$K$55,'（品目計）修正しない事'!$B13)</f>
        <v>0</v>
      </c>
      <c r="P13" s="229">
        <v>0</v>
      </c>
      <c r="Q13" s="230">
        <v>0</v>
      </c>
      <c r="R13" s="231">
        <v>0</v>
      </c>
      <c r="S13" s="263">
        <v>0</v>
      </c>
      <c r="T13" s="229">
        <f>COUNTIFS('(①本体)入力画面'!$E$16:$E$55,"計画",'(①本体)入力画面'!$K$16:$K$55,B13,'(①本体)入力画面'!AZ$16:AZ$55,1)+COUNTIFS('(①本体)入力画面'!$E$16:$E$55,"計画",'(①本体)入力画面'!$K$16:$K$55,B13,'(①本体)入力画面'!BI$16:BI$55,1)+COUNTIFS('(①本体)入力画面'!$E$16:$E$55,"計画",'(①本体)入力画面'!$K$16:$K$55,B13,'(①本体)入力画面'!BR$16:BR$55,1)+COUNTIFS('(①本体)入力画面'!$E$16:$E$55,"計画",'(①本体)入力画面'!$K$16:$K$55,B13,'(①本体)入力画面'!CA$16:CA$55,1)</f>
        <v>0</v>
      </c>
      <c r="U13" s="230">
        <f>SUMIFS('(①本体)入力画面'!$CI$16:$CI$55,'(①本体)入力画面'!$E$16:$E$55,"計画",'(①本体)入力画面'!$K$16:$K$55,'（品目計）修正しない事'!$B13)</f>
        <v>0</v>
      </c>
      <c r="V13" s="263">
        <f>SUMIFS('(①本体)入力画面'!$CJ$16:$CJ$55,'(①本体)入力画面'!$E$16:$E$55,"計画",'(①本体)入力画面'!$K$16:$K$55,'（品目計）修正しない事'!$B13)</f>
        <v>0</v>
      </c>
      <c r="W13" s="263">
        <f>SUMIFS('(①本体)入力画面'!$CK$16:$CK$55,'(①本体)入力画面'!$E$16:$E$55,"計画",'(①本体)入力画面'!$K$16:$K$55,'（品目計）修正しない事'!$B13)</f>
        <v>0</v>
      </c>
      <c r="X13" s="229">
        <f>COUNTIFS('(①本体)入力画面'!$E$16:$E$55,"計画",'(①本体)入力画面'!$K$16:$K$55,B13,'(①本体)入力画面'!CQ$16:CQ$55,1)</f>
        <v>0</v>
      </c>
      <c r="Y13" s="230">
        <f>SUMIFS('(①本体)入力画面'!$CR$16:$CR$55,'(①本体)入力画面'!$E$16:$E$55,"計画",'(①本体)入力画面'!$K$16:$K$55,'（品目計）修正しない事'!$B13)</f>
        <v>0</v>
      </c>
      <c r="Z13" s="263">
        <f>SUMIFS('(①本体)入力画面'!$CS$16:$CS$55,'(①本体)入力画面'!$E$16:$E$55,"計画",'(①本体)入力画面'!$K$16:$K$55,'（品目計）修正しない事'!$B13)</f>
        <v>0</v>
      </c>
      <c r="AA13" s="263">
        <f>SUMIFS('(①本体)入力画面'!$CV$16:$CV$55,'(①本体)入力画面'!$E$16:$E$55,"計画",'(①本体)入力画面'!$K$16:$K$55,'（品目計）修正しない事'!$B13)</f>
        <v>0</v>
      </c>
      <c r="AB13" s="229">
        <v>0</v>
      </c>
      <c r="AC13" s="230">
        <v>0</v>
      </c>
      <c r="AD13" s="263">
        <v>0</v>
      </c>
      <c r="AE13" s="263">
        <v>0</v>
      </c>
      <c r="AF13" s="229">
        <f>COUNTIFS('(①本体)入力画面'!$E$16:$E$55,"計画",'(①本体)入力画面'!$K$16:$K$55,B13,'(①本体)入力画面'!DB$16:DB$55,1)</f>
        <v>0</v>
      </c>
      <c r="AG13" s="230">
        <f>SUMIFS('(①本体)入力画面'!$DC$16:$DC$55,'(①本体)入力画面'!$E$16:$E$55,"計画",'(①本体)入力画面'!$K$16:$K$55,'（品目計）修正しない事'!$B13)</f>
        <v>0</v>
      </c>
      <c r="AH13" s="263">
        <f>SUMIFS('(①本体)入力画面'!$DD$16:$DD$55,'(①本体)入力画面'!$E$16:$E$55,"計画",'(①本体)入力画面'!$K$16:$K$55,'（品目計）修正しない事'!$B13)</f>
        <v>0</v>
      </c>
      <c r="AI13" s="263">
        <f>SUMIFS('(①本体)入力画面'!$DE$16:$DE$55,'(①本体)入力画面'!$E$16:$E$55,"計画",'(①本体)入力画面'!$K$16:$K$55,'（品目計）修正しない事'!$B13)</f>
        <v>0</v>
      </c>
      <c r="AJ13" s="229">
        <f>COUNTIFS('(①本体)入力画面'!$E$16:$E$55,"計画",'(①本体)入力画面'!$K$16:$K$55,B13,'(①本体)入力画面'!DK$16:DK$55,1)+COUNTIFS('(①本体)入力画面'!$E$16:$E$55,"計画",'(①本体)入力画面'!$K$16:$K$55,B13,'(①本体)入力画面'!DT$16:DT$55,1)+COUNTIFS('(①本体)入力画面'!$E$16:$E$55,"計画",'(①本体)入力画面'!$K$16:$K$55,B13,'(①本体)入力画面'!EC$16:EC$55,1)</f>
        <v>0</v>
      </c>
      <c r="AK13" s="230">
        <f>SUMIFS('(①本体)入力画面'!$EK$16:$EK$55,'(①本体)入力画面'!$E$16:$E$55,"計画",'(①本体)入力画面'!$K$16:$K$55,'（品目計）修正しない事'!$B13)</f>
        <v>0</v>
      </c>
      <c r="AL13" s="263">
        <f>SUMIFS('(①本体)入力画面'!$EL$16:$EL$55,'(①本体)入力画面'!$E$16:$E$55,"計画",'(①本体)入力画面'!$K$16:$K$55,'（品目計）修正しない事'!$B13)</f>
        <v>0</v>
      </c>
      <c r="AM13" s="231">
        <f>SUMIFS('(①本体)入力画面'!$EM$16:$EM$55,'(①本体)入力画面'!$E$16:$E$55,"計画",'(①本体)入力画面'!$K$16:$K$55,'（品目計）修正しない事'!$B13)</f>
        <v>0</v>
      </c>
    </row>
    <row r="14" spans="1:39" ht="27" customHeight="1">
      <c r="A14" s="630">
        <v>5</v>
      </c>
      <c r="B14" s="860" t="s">
        <v>216</v>
      </c>
      <c r="C14" s="861"/>
      <c r="D14" s="229">
        <f>COUNTIFS('(①本体)入力画面'!$E$16:$E$55,"計画",'(①本体)入力画面'!$K$16:$K$55,B14,'(①本体)入力画面'!U$16:U$55,1)</f>
        <v>0</v>
      </c>
      <c r="E14" s="230">
        <f>SUMIFS('(①本体)入力画面'!$V$16:$V$55,'(①本体)入力画面'!$E$16:$E$55,"計画",'(①本体)入力画面'!$K$16:$K$55,'（品目計）修正しない事'!$B14)</f>
        <v>0</v>
      </c>
      <c r="F14" s="231">
        <f>SUMIFS('(①本体)入力画面'!$W$16:$W$55,'(①本体)入力画面'!$E$16:$E$55,"計画",'(①本体)入力画面'!$K$16:$K$55,'（品目計）修正しない事'!$B14)</f>
        <v>0</v>
      </c>
      <c r="G14" s="263">
        <f>SUMIFS('(①本体)入力画面'!$Z$16:$Z$55,'(①本体)入力画面'!$E$16:$E$55,"計画",'(①本体)入力画面'!$K$16:$K$55,'（品目計）修正しない事'!$B14)</f>
        <v>0</v>
      </c>
      <c r="H14" s="229">
        <f>COUNTIFS('(①本体)入力画面'!$E$16:$E$55,"計画",'(①本体)入力画面'!$K$16:$K$55,B14,'(①本体)入力画面'!AF$16:AF$55,1)</f>
        <v>0</v>
      </c>
      <c r="I14" s="230">
        <f>SUMIFS('(①本体)入力画面'!$AG$16:$AG$55,'(①本体)入力画面'!$E$16:$E$55,"計画",'(①本体)入力画面'!$K$16:$K$55,'（品目計）修正しない事'!$B14)</f>
        <v>0</v>
      </c>
      <c r="J14" s="231">
        <f>SUMIFS('(①本体)入力画面'!$AH$16:$AH$55,'(①本体)入力画面'!$E$16:$E$55,"計画",'(①本体)入力画面'!$K$16:$K$55,'（品目計）修正しない事'!$B14)</f>
        <v>0</v>
      </c>
      <c r="K14" s="263">
        <f>SUMIFS('(①本体)入力画面'!$AI$16:$AI$55,'(①本体)入力画面'!$E$16:$E$55,"計画",'(①本体)入力画面'!$K$16:$K$55,'（品目計）修正しない事'!$B14)</f>
        <v>0</v>
      </c>
      <c r="L14" s="229">
        <f>COUNTIFS('(①本体)入力画面'!$E$16:$E$55,"計画",'(①本体)入力画面'!$K$16:$K$55,B14,'(①本体)入力画面'!AO$16:AO$55,1)</f>
        <v>0</v>
      </c>
      <c r="M14" s="230">
        <f>SUMIFS('(①本体)入力画面'!$AP$16:$AP$55,'(①本体)入力画面'!$E$16:$E$55,"計画",'(①本体)入力画面'!$K$16:$K$55,'（品目計）修正しない事'!$B14)</f>
        <v>0</v>
      </c>
      <c r="N14" s="231">
        <f>SUMIFS('(①本体)入力画面'!$AQ$16:$AQ$55,'(①本体)入力画面'!$E$16:$E$55,"計画",'(①本体)入力画面'!$K$16:$K$55,'（品目計）修正しない事'!$B14)</f>
        <v>0</v>
      </c>
      <c r="O14" s="263">
        <f>SUMIFS('(①本体)入力画面'!$AT$16:$AT$55,'(①本体)入力画面'!$E$16:$E$55,"計画",'(①本体)入力画面'!$K$16:$K$55,'（品目計）修正しない事'!$B14)</f>
        <v>0</v>
      </c>
      <c r="P14" s="229">
        <v>0</v>
      </c>
      <c r="Q14" s="230">
        <v>0</v>
      </c>
      <c r="R14" s="231">
        <v>0</v>
      </c>
      <c r="S14" s="263">
        <v>0</v>
      </c>
      <c r="T14" s="229">
        <f>COUNTIFS('(①本体)入力画面'!$E$16:$E$55,"計画",'(①本体)入力画面'!$K$16:$K$55,B14,'(①本体)入力画面'!AZ$16:AZ$55,1)+COUNTIFS('(①本体)入力画面'!$E$16:$E$55,"計画",'(①本体)入力画面'!$K$16:$K$55,B14,'(①本体)入力画面'!BI$16:BI$55,1)+COUNTIFS('(①本体)入力画面'!$E$16:$E$55,"計画",'(①本体)入力画面'!$K$16:$K$55,B14,'(①本体)入力画面'!BR$16:BR$55,1)+COUNTIFS('(①本体)入力画面'!$E$16:$E$55,"計画",'(①本体)入力画面'!$K$16:$K$55,B14,'(①本体)入力画面'!CA$16:CA$55,1)</f>
        <v>0</v>
      </c>
      <c r="U14" s="230">
        <f>SUMIFS('(①本体)入力画面'!$CI$16:$CI$55,'(①本体)入力画面'!$E$16:$E$55,"計画",'(①本体)入力画面'!$K$16:$K$55,'（品目計）修正しない事'!$B14)</f>
        <v>0</v>
      </c>
      <c r="V14" s="263">
        <f>SUMIFS('(①本体)入力画面'!$CJ$16:$CJ$55,'(①本体)入力画面'!$E$16:$E$55,"計画",'(①本体)入力画面'!$K$16:$K$55,'（品目計）修正しない事'!$B14)</f>
        <v>0</v>
      </c>
      <c r="W14" s="263">
        <f>SUMIFS('(①本体)入力画面'!$CK$16:$CK$55,'(①本体)入力画面'!$E$16:$E$55,"計画",'(①本体)入力画面'!$K$16:$K$55,'（品目計）修正しない事'!$B14)</f>
        <v>0</v>
      </c>
      <c r="X14" s="229">
        <f>COUNTIFS('(①本体)入力画面'!$E$16:$E$55,"計画",'(①本体)入力画面'!$K$16:$K$55,B14,'(①本体)入力画面'!CQ$16:CQ$55,1)</f>
        <v>0</v>
      </c>
      <c r="Y14" s="230">
        <f>SUMIFS('(①本体)入力画面'!$CR$16:$CR$55,'(①本体)入力画面'!$E$16:$E$55,"計画",'(①本体)入力画面'!$K$16:$K$55,'（品目計）修正しない事'!$B14)</f>
        <v>0</v>
      </c>
      <c r="Z14" s="263">
        <f>SUMIFS('(①本体)入力画面'!$CS$16:$CS$55,'(①本体)入力画面'!$E$16:$E$55,"計画",'(①本体)入力画面'!$K$16:$K$55,'（品目計）修正しない事'!$B14)</f>
        <v>0</v>
      </c>
      <c r="AA14" s="263">
        <f>SUMIFS('(①本体)入力画面'!$CV$16:$CV$55,'(①本体)入力画面'!$E$16:$E$55,"計画",'(①本体)入力画面'!$K$16:$K$55,'（品目計）修正しない事'!$B14)</f>
        <v>0</v>
      </c>
      <c r="AB14" s="229">
        <v>0</v>
      </c>
      <c r="AC14" s="230">
        <v>0</v>
      </c>
      <c r="AD14" s="263">
        <v>0</v>
      </c>
      <c r="AE14" s="263">
        <v>0</v>
      </c>
      <c r="AF14" s="229">
        <f>COUNTIFS('(①本体)入力画面'!$E$16:$E$55,"計画",'(①本体)入力画面'!$K$16:$K$55,B14,'(①本体)入力画面'!DB$16:DB$55,1)</f>
        <v>0</v>
      </c>
      <c r="AG14" s="230">
        <f>SUMIFS('(①本体)入力画面'!$DC$16:$DC$55,'(①本体)入力画面'!$E$16:$E$55,"計画",'(①本体)入力画面'!$K$16:$K$55,'（品目計）修正しない事'!$B14)</f>
        <v>0</v>
      </c>
      <c r="AH14" s="263">
        <f>SUMIFS('(①本体)入力画面'!$DD$16:$DD$55,'(①本体)入力画面'!$E$16:$E$55,"計画",'(①本体)入力画面'!$K$16:$K$55,'（品目計）修正しない事'!$B14)</f>
        <v>0</v>
      </c>
      <c r="AI14" s="263">
        <f>SUMIFS('(①本体)入力画面'!$DE$16:$DE$55,'(①本体)入力画面'!$E$16:$E$55,"計画",'(①本体)入力画面'!$K$16:$K$55,'（品目計）修正しない事'!$B14)</f>
        <v>0</v>
      </c>
      <c r="AJ14" s="229">
        <f>COUNTIFS('(①本体)入力画面'!$E$16:$E$55,"計画",'(①本体)入力画面'!$K$16:$K$55,B14,'(①本体)入力画面'!DK$16:DK$55,1)+COUNTIFS('(①本体)入力画面'!$E$16:$E$55,"計画",'(①本体)入力画面'!$K$16:$K$55,B14,'(①本体)入力画面'!DT$16:DT$55,1)+COUNTIFS('(①本体)入力画面'!$E$16:$E$55,"計画",'(①本体)入力画面'!$K$16:$K$55,B14,'(①本体)入力画面'!EC$16:EC$55,1)</f>
        <v>0</v>
      </c>
      <c r="AK14" s="230">
        <f>SUMIFS('(①本体)入力画面'!$EK$16:$EK$55,'(①本体)入力画面'!$E$16:$E$55,"計画",'(①本体)入力画面'!$K$16:$K$55,'（品目計）修正しない事'!$B14)</f>
        <v>0</v>
      </c>
      <c r="AL14" s="263">
        <f>SUMIFS('(①本体)入力画面'!$EL$16:$EL$55,'(①本体)入力画面'!$E$16:$E$55,"計画",'(①本体)入力画面'!$K$16:$K$55,'（品目計）修正しない事'!$B14)</f>
        <v>0</v>
      </c>
      <c r="AM14" s="231">
        <f>SUMIFS('(①本体)入力画面'!$EM$16:$EM$55,'(①本体)入力画面'!$E$16:$E$55,"計画",'(①本体)入力画面'!$K$16:$K$55,'（品目計）修正しない事'!$B14)</f>
        <v>0</v>
      </c>
    </row>
    <row r="15" spans="1:39" ht="27" customHeight="1">
      <c r="A15" s="630">
        <v>6</v>
      </c>
      <c r="B15" s="860" t="s">
        <v>217</v>
      </c>
      <c r="C15" s="861"/>
      <c r="D15" s="229">
        <f>COUNTIFS('(①本体)入力画面'!$E$16:$E$55,"計画",'(①本体)入力画面'!$K$16:$K$55,B15,'(①本体)入力画面'!U$16:U$55,1)</f>
        <v>0</v>
      </c>
      <c r="E15" s="230">
        <f>SUMIFS('(①本体)入力画面'!$V$16:$V$55,'(①本体)入力画面'!$E$16:$E$55,"計画",'(①本体)入力画面'!$K$16:$K$55,'（品目計）修正しない事'!$B15)</f>
        <v>0</v>
      </c>
      <c r="F15" s="231">
        <f>SUMIFS('(①本体)入力画面'!$W$16:$W$55,'(①本体)入力画面'!$E$16:$E$55,"計画",'(①本体)入力画面'!$K$16:$K$55,'（品目計）修正しない事'!$B15)</f>
        <v>0</v>
      </c>
      <c r="G15" s="263">
        <f>SUMIFS('(①本体)入力画面'!$Z$16:$Z$55,'(①本体)入力画面'!$E$16:$E$55,"計画",'(①本体)入力画面'!$K$16:$K$55,'（品目計）修正しない事'!$B15)</f>
        <v>0</v>
      </c>
      <c r="H15" s="229">
        <f>COUNTIFS('(①本体)入力画面'!$E$16:$E$55,"計画",'(①本体)入力画面'!$K$16:$K$55,B15,'(①本体)入力画面'!AF$16:AF$55,1)</f>
        <v>0</v>
      </c>
      <c r="I15" s="230">
        <f>SUMIFS('(①本体)入力画面'!$AG$16:$AG$55,'(①本体)入力画面'!$E$16:$E$55,"計画",'(①本体)入力画面'!$K$16:$K$55,'（品目計）修正しない事'!$B15)</f>
        <v>0</v>
      </c>
      <c r="J15" s="231">
        <f>SUMIFS('(①本体)入力画面'!$AH$16:$AH$55,'(①本体)入力画面'!$E$16:$E$55,"計画",'(①本体)入力画面'!$K$16:$K$55,'（品目計）修正しない事'!$B15)</f>
        <v>0</v>
      </c>
      <c r="K15" s="263">
        <f>SUMIFS('(①本体)入力画面'!$AI$16:$AI$55,'(①本体)入力画面'!$E$16:$E$55,"計画",'(①本体)入力画面'!$K$16:$K$55,'（品目計）修正しない事'!$B15)</f>
        <v>0</v>
      </c>
      <c r="L15" s="229">
        <f>COUNTIFS('(①本体)入力画面'!$E$16:$E$55,"計画",'(①本体)入力画面'!$K$16:$K$55,B15,'(①本体)入力画面'!AO$16:AO$55,1)</f>
        <v>0</v>
      </c>
      <c r="M15" s="230">
        <f>SUMIFS('(①本体)入力画面'!$AP$16:$AP$55,'(①本体)入力画面'!$E$16:$E$55,"計画",'(①本体)入力画面'!$K$16:$K$55,'（品目計）修正しない事'!$B15)</f>
        <v>0</v>
      </c>
      <c r="N15" s="231">
        <f>SUMIFS('(①本体)入力画面'!$AQ$16:$AQ$55,'(①本体)入力画面'!$E$16:$E$55,"計画",'(①本体)入力画面'!$K$16:$K$55,'（品目計）修正しない事'!$B15)</f>
        <v>0</v>
      </c>
      <c r="O15" s="263">
        <f>SUMIFS('(①本体)入力画面'!$AT$16:$AT$55,'(①本体)入力画面'!$E$16:$E$55,"計画",'(①本体)入力画面'!$K$16:$K$55,'（品目計）修正しない事'!$B15)</f>
        <v>0</v>
      </c>
      <c r="P15" s="229">
        <v>0</v>
      </c>
      <c r="Q15" s="230">
        <v>0</v>
      </c>
      <c r="R15" s="231">
        <v>0</v>
      </c>
      <c r="S15" s="263">
        <v>0</v>
      </c>
      <c r="T15" s="229">
        <f>COUNTIFS('(①本体)入力画面'!$E$16:$E$55,"計画",'(①本体)入力画面'!$K$16:$K$55,B15,'(①本体)入力画面'!AZ$16:AZ$55,1)+COUNTIFS('(①本体)入力画面'!$E$16:$E$55,"計画",'(①本体)入力画面'!$K$16:$K$55,B15,'(①本体)入力画面'!BI$16:BI$55,1)+COUNTIFS('(①本体)入力画面'!$E$16:$E$55,"計画",'(①本体)入力画面'!$K$16:$K$55,B15,'(①本体)入力画面'!BR$16:BR$55,1)+COUNTIFS('(①本体)入力画面'!$E$16:$E$55,"計画",'(①本体)入力画面'!$K$16:$K$55,B15,'(①本体)入力画面'!CA$16:CA$55,1)</f>
        <v>0</v>
      </c>
      <c r="U15" s="230">
        <f>SUMIFS('(①本体)入力画面'!$CI$16:$CI$55,'(①本体)入力画面'!$E$16:$E$55,"計画",'(①本体)入力画面'!$K$16:$K$55,'（品目計）修正しない事'!$B15)</f>
        <v>0</v>
      </c>
      <c r="V15" s="263">
        <f>SUMIFS('(①本体)入力画面'!$CJ$16:$CJ$55,'(①本体)入力画面'!$E$16:$E$55,"計画",'(①本体)入力画面'!$K$16:$K$55,'（品目計）修正しない事'!$B15)</f>
        <v>0</v>
      </c>
      <c r="W15" s="263">
        <f>SUMIFS('(①本体)入力画面'!$CK$16:$CK$55,'(①本体)入力画面'!$E$16:$E$55,"計画",'(①本体)入力画面'!$K$16:$K$55,'（品目計）修正しない事'!$B15)</f>
        <v>0</v>
      </c>
      <c r="X15" s="229">
        <f>COUNTIFS('(①本体)入力画面'!$E$16:$E$55,"計画",'(①本体)入力画面'!$K$16:$K$55,B15,'(①本体)入力画面'!CQ$16:CQ$55,1)</f>
        <v>0</v>
      </c>
      <c r="Y15" s="230">
        <f>SUMIFS('(①本体)入力画面'!$CR$16:$CR$55,'(①本体)入力画面'!$E$16:$E$55,"計画",'(①本体)入力画面'!$K$16:$K$55,'（品目計）修正しない事'!$B15)</f>
        <v>0</v>
      </c>
      <c r="Z15" s="263">
        <f>SUMIFS('(①本体)入力画面'!$CS$16:$CS$55,'(①本体)入力画面'!$E$16:$E$55,"計画",'(①本体)入力画面'!$K$16:$K$55,'（品目計）修正しない事'!$B15)</f>
        <v>0</v>
      </c>
      <c r="AA15" s="263">
        <f>SUMIFS('(①本体)入力画面'!$CV$16:$CV$55,'(①本体)入力画面'!$E$16:$E$55,"計画",'(①本体)入力画面'!$K$16:$K$55,'（品目計）修正しない事'!$B15)</f>
        <v>0</v>
      </c>
      <c r="AB15" s="229">
        <v>0</v>
      </c>
      <c r="AC15" s="230">
        <v>0</v>
      </c>
      <c r="AD15" s="263">
        <v>0</v>
      </c>
      <c r="AE15" s="263">
        <v>0</v>
      </c>
      <c r="AF15" s="229">
        <f>COUNTIFS('(①本体)入力画面'!$E$16:$E$55,"計画",'(①本体)入力画面'!$K$16:$K$55,B15,'(①本体)入力画面'!DB$16:DB$55,1)</f>
        <v>0</v>
      </c>
      <c r="AG15" s="230">
        <f>SUMIFS('(①本体)入力画面'!$DC$16:$DC$55,'(①本体)入力画面'!$E$16:$E$55,"計画",'(①本体)入力画面'!$K$16:$K$55,'（品目計）修正しない事'!$B15)</f>
        <v>0</v>
      </c>
      <c r="AH15" s="263">
        <f>SUMIFS('(①本体)入力画面'!$DD$16:$DD$55,'(①本体)入力画面'!$E$16:$E$55,"計画",'(①本体)入力画面'!$K$16:$K$55,'（品目計）修正しない事'!$B15)</f>
        <v>0</v>
      </c>
      <c r="AI15" s="263">
        <f>SUMIFS('(①本体)入力画面'!$DE$16:$DE$55,'(①本体)入力画面'!$E$16:$E$55,"計画",'(①本体)入力画面'!$K$16:$K$55,'（品目計）修正しない事'!$B15)</f>
        <v>0</v>
      </c>
      <c r="AJ15" s="229">
        <f>COUNTIFS('(①本体)入力画面'!$E$16:$E$55,"計画",'(①本体)入力画面'!$K$16:$K$55,B15,'(①本体)入力画面'!DK$16:DK$55,1)+COUNTIFS('(①本体)入力画面'!$E$16:$E$55,"計画",'(①本体)入力画面'!$K$16:$K$55,B15,'(①本体)入力画面'!DT$16:DT$55,1)+COUNTIFS('(①本体)入力画面'!$E$16:$E$55,"計画",'(①本体)入力画面'!$K$16:$K$55,B15,'(①本体)入力画面'!EC$16:EC$55,1)</f>
        <v>0</v>
      </c>
      <c r="AK15" s="230">
        <f>SUMIFS('(①本体)入力画面'!$EK$16:$EK$55,'(①本体)入力画面'!$E$16:$E$55,"計画",'(①本体)入力画面'!$K$16:$K$55,'（品目計）修正しない事'!$B15)</f>
        <v>0</v>
      </c>
      <c r="AL15" s="263">
        <f>SUMIFS('(①本体)入力画面'!$EL$16:$EL$55,'(①本体)入力画面'!$E$16:$E$55,"計画",'(①本体)入力画面'!$K$16:$K$55,'（品目計）修正しない事'!$B15)</f>
        <v>0</v>
      </c>
      <c r="AM15" s="231">
        <f>SUMIFS('(①本体)入力画面'!$EM$16:$EM$55,'(①本体)入力画面'!$E$16:$E$55,"計画",'(①本体)入力画面'!$K$16:$K$55,'（品目計）修正しない事'!$B15)</f>
        <v>0</v>
      </c>
    </row>
    <row r="16" spans="1:39" ht="27" customHeight="1">
      <c r="A16" s="630">
        <v>7</v>
      </c>
      <c r="B16" s="860" t="s">
        <v>218</v>
      </c>
      <c r="C16" s="861"/>
      <c r="D16" s="229">
        <f>COUNTIFS('(①本体)入力画面'!$E$16:$E$55,"計画",'(①本体)入力画面'!$K$16:$K$55,B16,'(①本体)入力画面'!U$16:U$55,1)</f>
        <v>0</v>
      </c>
      <c r="E16" s="230">
        <f>SUMIFS('(①本体)入力画面'!$V$16:$V$55,'(①本体)入力画面'!$E$16:$E$55,"計画",'(①本体)入力画面'!$K$16:$K$55,'（品目計）修正しない事'!$B16)</f>
        <v>0</v>
      </c>
      <c r="F16" s="231">
        <f>SUMIFS('(①本体)入力画面'!$W$16:$W$55,'(①本体)入力画面'!$E$16:$E$55,"計画",'(①本体)入力画面'!$K$16:$K$55,'（品目計）修正しない事'!$B16)</f>
        <v>0</v>
      </c>
      <c r="G16" s="263">
        <f>SUMIFS('(①本体)入力画面'!$Z$16:$Z$55,'(①本体)入力画面'!$E$16:$E$55,"計画",'(①本体)入力画面'!$K$16:$K$55,'（品目計）修正しない事'!$B16)</f>
        <v>0</v>
      </c>
      <c r="H16" s="229">
        <f>COUNTIFS('(①本体)入力画面'!$E$16:$E$55,"計画",'(①本体)入力画面'!$K$16:$K$55,B16,'(①本体)入力画面'!AF$16:AF$55,1)</f>
        <v>0</v>
      </c>
      <c r="I16" s="230">
        <f>SUMIFS('(①本体)入力画面'!$AG$16:$AG$55,'(①本体)入力画面'!$E$16:$E$55,"計画",'(①本体)入力画面'!$K$16:$K$55,'（品目計）修正しない事'!$B16)</f>
        <v>0</v>
      </c>
      <c r="J16" s="231">
        <f>SUMIFS('(①本体)入力画面'!$AH$16:$AH$55,'(①本体)入力画面'!$E$16:$E$55,"計画",'(①本体)入力画面'!$K$16:$K$55,'（品目計）修正しない事'!$B16)</f>
        <v>0</v>
      </c>
      <c r="K16" s="263">
        <f>SUMIFS('(①本体)入力画面'!$AI$16:$AI$55,'(①本体)入力画面'!$E$16:$E$55,"計画",'(①本体)入力画面'!$K$16:$K$55,'（品目計）修正しない事'!$B16)</f>
        <v>0</v>
      </c>
      <c r="L16" s="229">
        <f>COUNTIFS('(①本体)入力画面'!$E$16:$E$55,"計画",'(①本体)入力画面'!$K$16:$K$55,B16,'(①本体)入力画面'!AO$16:AO$55,1)</f>
        <v>0</v>
      </c>
      <c r="M16" s="230">
        <f>SUMIFS('(①本体)入力画面'!$AP$16:$AP$55,'(①本体)入力画面'!$E$16:$E$55,"計画",'(①本体)入力画面'!$K$16:$K$55,'（品目計）修正しない事'!$B16)</f>
        <v>0</v>
      </c>
      <c r="N16" s="231">
        <f>SUMIFS('(①本体)入力画面'!$AQ$16:$AQ$55,'(①本体)入力画面'!$E$16:$E$55,"計画",'(①本体)入力画面'!$K$16:$K$55,'（品目計）修正しない事'!$B16)</f>
        <v>0</v>
      </c>
      <c r="O16" s="263">
        <f>SUMIFS('(①本体)入力画面'!$AT$16:$AT$55,'(①本体)入力画面'!$E$16:$E$55,"計画",'(①本体)入力画面'!$K$16:$K$55,'（品目計）修正しない事'!$B16)</f>
        <v>0</v>
      </c>
      <c r="P16" s="229">
        <v>0</v>
      </c>
      <c r="Q16" s="230">
        <v>0</v>
      </c>
      <c r="R16" s="231">
        <v>0</v>
      </c>
      <c r="S16" s="263">
        <v>0</v>
      </c>
      <c r="T16" s="229">
        <f>COUNTIFS('(①本体)入力画面'!$E$16:$E$55,"計画",'(①本体)入力画面'!$K$16:$K$55,B16,'(①本体)入力画面'!AZ$16:AZ$55,1)+COUNTIFS('(①本体)入力画面'!$E$16:$E$55,"計画",'(①本体)入力画面'!$K$16:$K$55,B16,'(①本体)入力画面'!BI$16:BI$55,1)+COUNTIFS('(①本体)入力画面'!$E$16:$E$55,"計画",'(①本体)入力画面'!$K$16:$K$55,B16,'(①本体)入力画面'!BR$16:BR$55,1)+COUNTIFS('(①本体)入力画面'!$E$16:$E$55,"計画",'(①本体)入力画面'!$K$16:$K$55,B16,'(①本体)入力画面'!CA$16:CA$55,1)</f>
        <v>0</v>
      </c>
      <c r="U16" s="230">
        <f>SUMIFS('(①本体)入力画面'!$CI$16:$CI$55,'(①本体)入力画面'!$E$16:$E$55,"計画",'(①本体)入力画面'!$K$16:$K$55,'（品目計）修正しない事'!$B16)</f>
        <v>0</v>
      </c>
      <c r="V16" s="263">
        <f>SUMIFS('(①本体)入力画面'!$CJ$16:$CJ$55,'(①本体)入力画面'!$E$16:$E$55,"計画",'(①本体)入力画面'!$K$16:$K$55,'（品目計）修正しない事'!$B16)</f>
        <v>0</v>
      </c>
      <c r="W16" s="263">
        <f>SUMIFS('(①本体)入力画面'!$CK$16:$CK$55,'(①本体)入力画面'!$E$16:$E$55,"計画",'(①本体)入力画面'!$K$16:$K$55,'（品目計）修正しない事'!$B16)</f>
        <v>0</v>
      </c>
      <c r="X16" s="229">
        <f>COUNTIFS('(①本体)入力画面'!$E$16:$E$55,"計画",'(①本体)入力画面'!$K$16:$K$55,B16,'(①本体)入力画面'!CQ$16:CQ$55,1)</f>
        <v>0</v>
      </c>
      <c r="Y16" s="230">
        <f>SUMIFS('(①本体)入力画面'!$CR$16:$CR$55,'(①本体)入力画面'!$E$16:$E$55,"計画",'(①本体)入力画面'!$K$16:$K$55,'（品目計）修正しない事'!$B16)</f>
        <v>0</v>
      </c>
      <c r="Z16" s="263">
        <f>SUMIFS('(①本体)入力画面'!$CS$16:$CS$55,'(①本体)入力画面'!$E$16:$E$55,"計画",'(①本体)入力画面'!$K$16:$K$55,'（品目計）修正しない事'!$B16)</f>
        <v>0</v>
      </c>
      <c r="AA16" s="263">
        <f>SUMIFS('(①本体)入力画面'!$CV$16:$CV$55,'(①本体)入力画面'!$E$16:$E$55,"計画",'(①本体)入力画面'!$K$16:$K$55,'（品目計）修正しない事'!$B16)</f>
        <v>0</v>
      </c>
      <c r="AB16" s="229">
        <v>0</v>
      </c>
      <c r="AC16" s="230">
        <v>0</v>
      </c>
      <c r="AD16" s="263">
        <v>0</v>
      </c>
      <c r="AE16" s="263">
        <v>0</v>
      </c>
      <c r="AF16" s="229">
        <f>COUNTIFS('(①本体)入力画面'!$E$16:$E$55,"計画",'(①本体)入力画面'!$K$16:$K$55,B16,'(①本体)入力画面'!DB$16:DB$55,1)</f>
        <v>0</v>
      </c>
      <c r="AG16" s="230">
        <f>SUMIFS('(①本体)入力画面'!$DC$16:$DC$55,'(①本体)入力画面'!$E$16:$E$55,"計画",'(①本体)入力画面'!$K$16:$K$55,'（品目計）修正しない事'!$B16)</f>
        <v>0</v>
      </c>
      <c r="AH16" s="263">
        <f>SUMIFS('(①本体)入力画面'!$DD$16:$DD$55,'(①本体)入力画面'!$E$16:$E$55,"計画",'(①本体)入力画面'!$K$16:$K$55,'（品目計）修正しない事'!$B16)</f>
        <v>0</v>
      </c>
      <c r="AI16" s="263">
        <f>SUMIFS('(①本体)入力画面'!$DE$16:$DE$55,'(①本体)入力画面'!$E$16:$E$55,"計画",'(①本体)入力画面'!$K$16:$K$55,'（品目計）修正しない事'!$B16)</f>
        <v>0</v>
      </c>
      <c r="AJ16" s="229">
        <f>COUNTIFS('(①本体)入力画面'!$E$16:$E$55,"計画",'(①本体)入力画面'!$K$16:$K$55,B16,'(①本体)入力画面'!DK$16:DK$55,1)+COUNTIFS('(①本体)入力画面'!$E$16:$E$55,"計画",'(①本体)入力画面'!$K$16:$K$55,B16,'(①本体)入力画面'!DT$16:DT$55,1)+COUNTIFS('(①本体)入力画面'!$E$16:$E$55,"計画",'(①本体)入力画面'!$K$16:$K$55,B16,'(①本体)入力画面'!EC$16:EC$55,1)</f>
        <v>0</v>
      </c>
      <c r="AK16" s="230">
        <f>SUMIFS('(①本体)入力画面'!$EK$16:$EK$55,'(①本体)入力画面'!$E$16:$E$55,"計画",'(①本体)入力画面'!$K$16:$K$55,'（品目計）修正しない事'!$B16)</f>
        <v>0</v>
      </c>
      <c r="AL16" s="263">
        <f>SUMIFS('(①本体)入力画面'!$EL$16:$EL$55,'(①本体)入力画面'!$E$16:$E$55,"計画",'(①本体)入力画面'!$K$16:$K$55,'（品目計）修正しない事'!$B16)</f>
        <v>0</v>
      </c>
      <c r="AM16" s="231">
        <f>SUMIFS('(①本体)入力画面'!$EM$16:$EM$55,'(①本体)入力画面'!$E$16:$E$55,"計画",'(①本体)入力画面'!$K$16:$K$55,'（品目計）修正しない事'!$B16)</f>
        <v>0</v>
      </c>
    </row>
    <row r="17" spans="1:48" ht="27" customHeight="1">
      <c r="A17" s="630">
        <v>8</v>
      </c>
      <c r="B17" s="860" t="s">
        <v>219</v>
      </c>
      <c r="C17" s="861"/>
      <c r="D17" s="229">
        <f>COUNTIFS('(①本体)入力画面'!$E$16:$E$55,"計画",'(①本体)入力画面'!$K$16:$K$55,B17,'(①本体)入力画面'!U$16:U$55,1)</f>
        <v>0</v>
      </c>
      <c r="E17" s="230">
        <f>SUMIFS('(①本体)入力画面'!$V$16:$V$55,'(①本体)入力画面'!$E$16:$E$55,"計画",'(①本体)入力画面'!$K$16:$K$55,'（品目計）修正しない事'!$B17)</f>
        <v>0</v>
      </c>
      <c r="F17" s="231">
        <f>SUMIFS('(①本体)入力画面'!$W$16:$W$55,'(①本体)入力画面'!$E$16:$E$55,"計画",'(①本体)入力画面'!$K$16:$K$55,'（品目計）修正しない事'!$B17)</f>
        <v>0</v>
      </c>
      <c r="G17" s="263">
        <f>SUMIFS('(①本体)入力画面'!$Z$16:$Z$55,'(①本体)入力画面'!$E$16:$E$55,"計画",'(①本体)入力画面'!$K$16:$K$55,'（品目計）修正しない事'!$B17)</f>
        <v>0</v>
      </c>
      <c r="H17" s="229">
        <f>COUNTIFS('(①本体)入力画面'!$E$16:$E$55,"計画",'(①本体)入力画面'!$K$16:$K$55,B17,'(①本体)入力画面'!AF$16:AF$55,1)</f>
        <v>0</v>
      </c>
      <c r="I17" s="230">
        <f>SUMIFS('(①本体)入力画面'!$AG$16:$AG$55,'(①本体)入力画面'!$E$16:$E$55,"計画",'(①本体)入力画面'!$K$16:$K$55,'（品目計）修正しない事'!$B17)</f>
        <v>0</v>
      </c>
      <c r="J17" s="231">
        <f>SUMIFS('(①本体)入力画面'!$AH$16:$AH$55,'(①本体)入力画面'!$E$16:$E$55,"計画",'(①本体)入力画面'!$K$16:$K$55,'（品目計）修正しない事'!$B17)</f>
        <v>0</v>
      </c>
      <c r="K17" s="263">
        <f>SUMIFS('(①本体)入力画面'!$AI$16:$AI$55,'(①本体)入力画面'!$E$16:$E$55,"計画",'(①本体)入力画面'!$K$16:$K$55,'（品目計）修正しない事'!$B17)</f>
        <v>0</v>
      </c>
      <c r="L17" s="229">
        <f>COUNTIFS('(①本体)入力画面'!$E$16:$E$55,"計画",'(①本体)入力画面'!$K$16:$K$55,B17,'(①本体)入力画面'!AO$16:AO$55,1)</f>
        <v>0</v>
      </c>
      <c r="M17" s="230">
        <f>SUMIFS('(①本体)入力画面'!$AP$16:$AP$55,'(①本体)入力画面'!$E$16:$E$55,"計画",'(①本体)入力画面'!$K$16:$K$55,'（品目計）修正しない事'!$B17)</f>
        <v>0</v>
      </c>
      <c r="N17" s="231">
        <f>SUMIFS('(①本体)入力画面'!$AQ$16:$AQ$55,'(①本体)入力画面'!$E$16:$E$55,"計画",'(①本体)入力画面'!$K$16:$K$55,'（品目計）修正しない事'!$B17)</f>
        <v>0</v>
      </c>
      <c r="O17" s="263">
        <f>SUMIFS('(①本体)入力画面'!$AT$16:$AT$55,'(①本体)入力画面'!$E$16:$E$55,"計画",'(①本体)入力画面'!$K$16:$K$55,'（品目計）修正しない事'!$B17)</f>
        <v>0</v>
      </c>
      <c r="P17" s="229">
        <v>0</v>
      </c>
      <c r="Q17" s="230">
        <v>0</v>
      </c>
      <c r="R17" s="231">
        <v>0</v>
      </c>
      <c r="S17" s="263">
        <v>0</v>
      </c>
      <c r="T17" s="229">
        <f>COUNTIFS('(①本体)入力画面'!$E$16:$E$55,"計画",'(①本体)入力画面'!$K$16:$K$55,B17,'(①本体)入力画面'!AZ$16:AZ$55,1)+COUNTIFS('(①本体)入力画面'!$E$16:$E$55,"計画",'(①本体)入力画面'!$K$16:$K$55,B17,'(①本体)入力画面'!BI$16:BI$55,1)+COUNTIFS('(①本体)入力画面'!$E$16:$E$55,"計画",'(①本体)入力画面'!$K$16:$K$55,B17,'(①本体)入力画面'!BR$16:BR$55,1)+COUNTIFS('(①本体)入力画面'!$E$16:$E$55,"計画",'(①本体)入力画面'!$K$16:$K$55,B17,'(①本体)入力画面'!CA$16:CA$55,1)</f>
        <v>0</v>
      </c>
      <c r="U17" s="230">
        <f>SUMIFS('(①本体)入力画面'!$CI$16:$CI$55,'(①本体)入力画面'!$E$16:$E$55,"計画",'(①本体)入力画面'!$K$16:$K$55,'（品目計）修正しない事'!$B17)</f>
        <v>0</v>
      </c>
      <c r="V17" s="263">
        <f>SUMIFS('(①本体)入力画面'!$CJ$16:$CJ$55,'(①本体)入力画面'!$E$16:$E$55,"計画",'(①本体)入力画面'!$K$16:$K$55,'（品目計）修正しない事'!$B17)</f>
        <v>0</v>
      </c>
      <c r="W17" s="263">
        <f>SUMIFS('(①本体)入力画面'!$CK$16:$CK$55,'(①本体)入力画面'!$E$16:$E$55,"計画",'(①本体)入力画面'!$K$16:$K$55,'（品目計）修正しない事'!$B17)</f>
        <v>0</v>
      </c>
      <c r="X17" s="229">
        <f>COUNTIFS('(①本体)入力画面'!$E$16:$E$55,"計画",'(①本体)入力画面'!$K$16:$K$55,B17,'(①本体)入力画面'!CQ$16:CQ$55,1)</f>
        <v>0</v>
      </c>
      <c r="Y17" s="230">
        <f>SUMIFS('(①本体)入力画面'!$CR$16:$CR$55,'(①本体)入力画面'!$E$16:$E$55,"計画",'(①本体)入力画面'!$K$16:$K$55,'（品目計）修正しない事'!$B17)</f>
        <v>0</v>
      </c>
      <c r="Z17" s="263">
        <f>SUMIFS('(①本体)入力画面'!$CS$16:$CS$55,'(①本体)入力画面'!$E$16:$E$55,"計画",'(①本体)入力画面'!$K$16:$K$55,'（品目計）修正しない事'!$B17)</f>
        <v>0</v>
      </c>
      <c r="AA17" s="263">
        <f>SUMIFS('(①本体)入力画面'!$CV$16:$CV$55,'(①本体)入力画面'!$E$16:$E$55,"計画",'(①本体)入力画面'!$K$16:$K$55,'（品目計）修正しない事'!$B17)</f>
        <v>0</v>
      </c>
      <c r="AB17" s="229">
        <v>0</v>
      </c>
      <c r="AC17" s="230">
        <v>0</v>
      </c>
      <c r="AD17" s="263">
        <v>0</v>
      </c>
      <c r="AE17" s="263">
        <v>0</v>
      </c>
      <c r="AF17" s="229">
        <f>COUNTIFS('(①本体)入力画面'!$E$16:$E$55,"計画",'(①本体)入力画面'!$K$16:$K$55,B17,'(①本体)入力画面'!DB$16:DB$55,1)</f>
        <v>0</v>
      </c>
      <c r="AG17" s="230">
        <f>SUMIFS('(①本体)入力画面'!$DC$16:$DC$55,'(①本体)入力画面'!$E$16:$E$55,"計画",'(①本体)入力画面'!$K$16:$K$55,'（品目計）修正しない事'!$B17)</f>
        <v>0</v>
      </c>
      <c r="AH17" s="263">
        <f>SUMIFS('(①本体)入力画面'!$DD$16:$DD$55,'(①本体)入力画面'!$E$16:$E$55,"計画",'(①本体)入力画面'!$K$16:$K$55,'（品目計）修正しない事'!$B17)</f>
        <v>0</v>
      </c>
      <c r="AI17" s="263">
        <f>SUMIFS('(①本体)入力画面'!$DE$16:$DE$55,'(①本体)入力画面'!$E$16:$E$55,"計画",'(①本体)入力画面'!$K$16:$K$55,'（品目計）修正しない事'!$B17)</f>
        <v>0</v>
      </c>
      <c r="AJ17" s="229">
        <f>COUNTIFS('(①本体)入力画面'!$E$16:$E$55,"計画",'(①本体)入力画面'!$K$16:$K$55,B17,'(①本体)入力画面'!DK$16:DK$55,1)+COUNTIFS('(①本体)入力画面'!$E$16:$E$55,"計画",'(①本体)入力画面'!$K$16:$K$55,B17,'(①本体)入力画面'!DT$16:DT$55,1)+COUNTIFS('(①本体)入力画面'!$E$16:$E$55,"計画",'(①本体)入力画面'!$K$16:$K$55,B17,'(①本体)入力画面'!EC$16:EC$55,1)</f>
        <v>0</v>
      </c>
      <c r="AK17" s="230">
        <f>SUMIFS('(①本体)入力画面'!$EK$16:$EK$55,'(①本体)入力画面'!$E$16:$E$55,"計画",'(①本体)入力画面'!$K$16:$K$55,'（品目計）修正しない事'!$B17)</f>
        <v>0</v>
      </c>
      <c r="AL17" s="263">
        <f>SUMIFS('(①本体)入力画面'!$EL$16:$EL$55,'(①本体)入力画面'!$E$16:$E$55,"計画",'(①本体)入力画面'!$K$16:$K$55,'（品目計）修正しない事'!$B17)</f>
        <v>0</v>
      </c>
      <c r="AM17" s="231">
        <f>SUMIFS('(①本体)入力画面'!$EM$16:$EM$55,'(①本体)入力画面'!$E$16:$E$55,"計画",'(①本体)入力画面'!$K$16:$K$55,'（品目計）修正しない事'!$B17)</f>
        <v>0</v>
      </c>
    </row>
    <row r="18" spans="1:48" ht="27" customHeight="1">
      <c r="A18" s="630">
        <v>9</v>
      </c>
      <c r="B18" s="860" t="s">
        <v>220</v>
      </c>
      <c r="C18" s="861"/>
      <c r="D18" s="229">
        <f>COUNTIFS('(①本体)入力画面'!$E$16:$E$55,"計画",'(①本体)入力画面'!$K$16:$K$55,B18,'(①本体)入力画面'!U$16:U$55,1)</f>
        <v>0</v>
      </c>
      <c r="E18" s="230">
        <f>SUMIFS('(①本体)入力画面'!$V$16:$V$55,'(①本体)入力画面'!$E$16:$E$55,"計画",'(①本体)入力画面'!$K$16:$K$55,'（品目計）修正しない事'!$B18)</f>
        <v>0</v>
      </c>
      <c r="F18" s="231">
        <f>SUMIFS('(①本体)入力画面'!$W$16:$W$55,'(①本体)入力画面'!$E$16:$E$55,"計画",'(①本体)入力画面'!$K$16:$K$55,'（品目計）修正しない事'!$B18)</f>
        <v>0</v>
      </c>
      <c r="G18" s="263">
        <f>SUMIFS('(①本体)入力画面'!$Z$16:$Z$55,'(①本体)入力画面'!$E$16:$E$55,"計画",'(①本体)入力画面'!$K$16:$K$55,'（品目計）修正しない事'!$B18)</f>
        <v>0</v>
      </c>
      <c r="H18" s="229">
        <f>COUNTIFS('(①本体)入力画面'!$E$16:$E$55,"計画",'(①本体)入力画面'!$K$16:$K$55,B18,'(①本体)入力画面'!AF$16:AF$55,1)</f>
        <v>0</v>
      </c>
      <c r="I18" s="230">
        <f>SUMIFS('(①本体)入力画面'!$AG$16:$AG$55,'(①本体)入力画面'!$E$16:$E$55,"計画",'(①本体)入力画面'!$K$16:$K$55,'（品目計）修正しない事'!$B18)</f>
        <v>0</v>
      </c>
      <c r="J18" s="231">
        <f>SUMIFS('(①本体)入力画面'!$AH$16:$AH$55,'(①本体)入力画面'!$E$16:$E$55,"計画",'(①本体)入力画面'!$K$16:$K$55,'（品目計）修正しない事'!$B18)</f>
        <v>0</v>
      </c>
      <c r="K18" s="263">
        <f>SUMIFS('(①本体)入力画面'!$AI$16:$AI$55,'(①本体)入力画面'!$E$16:$E$55,"計画",'(①本体)入力画面'!$K$16:$K$55,'（品目計）修正しない事'!$B18)</f>
        <v>0</v>
      </c>
      <c r="L18" s="229">
        <f>COUNTIFS('(①本体)入力画面'!$E$16:$E$55,"計画",'(①本体)入力画面'!$K$16:$K$55,B18,'(①本体)入力画面'!AO$16:AO$55,1)</f>
        <v>0</v>
      </c>
      <c r="M18" s="230">
        <f>SUMIFS('(①本体)入力画面'!$AP$16:$AP$55,'(①本体)入力画面'!$E$16:$E$55,"計画",'(①本体)入力画面'!$K$16:$K$55,'（品目計）修正しない事'!$B18)</f>
        <v>0</v>
      </c>
      <c r="N18" s="231">
        <f>SUMIFS('(①本体)入力画面'!$AQ$16:$AQ$55,'(①本体)入力画面'!$E$16:$E$55,"計画",'(①本体)入力画面'!$K$16:$K$55,'（品目計）修正しない事'!$B18)</f>
        <v>0</v>
      </c>
      <c r="O18" s="263">
        <f>SUMIFS('(①本体)入力画面'!$AT$16:$AT$55,'(①本体)入力画面'!$E$16:$E$55,"計画",'(①本体)入力画面'!$K$16:$K$55,'（品目計）修正しない事'!$B18)</f>
        <v>0</v>
      </c>
      <c r="P18" s="229">
        <v>0</v>
      </c>
      <c r="Q18" s="230">
        <v>0</v>
      </c>
      <c r="R18" s="231">
        <v>0</v>
      </c>
      <c r="S18" s="263">
        <v>0</v>
      </c>
      <c r="T18" s="229">
        <f>COUNTIFS('(①本体)入力画面'!$E$16:$E$55,"計画",'(①本体)入力画面'!$K$16:$K$55,B18,'(①本体)入力画面'!AZ$16:AZ$55,1)+COUNTIFS('(①本体)入力画面'!$E$16:$E$55,"計画",'(①本体)入力画面'!$K$16:$K$55,B18,'(①本体)入力画面'!BI$16:BI$55,1)+COUNTIFS('(①本体)入力画面'!$E$16:$E$55,"計画",'(①本体)入力画面'!$K$16:$K$55,B18,'(①本体)入力画面'!BR$16:BR$55,1)+COUNTIFS('(①本体)入力画面'!$E$16:$E$55,"計画",'(①本体)入力画面'!$K$16:$K$55,B18,'(①本体)入力画面'!CA$16:CA$55,1)</f>
        <v>0</v>
      </c>
      <c r="U18" s="230">
        <f>SUMIFS('(①本体)入力画面'!$CI$16:$CI$55,'(①本体)入力画面'!$E$16:$E$55,"計画",'(①本体)入力画面'!$K$16:$K$55,'（品目計）修正しない事'!$B18)</f>
        <v>0</v>
      </c>
      <c r="V18" s="263">
        <f>SUMIFS('(①本体)入力画面'!$CJ$16:$CJ$55,'(①本体)入力画面'!$E$16:$E$55,"計画",'(①本体)入力画面'!$K$16:$K$55,'（品目計）修正しない事'!$B18)</f>
        <v>0</v>
      </c>
      <c r="W18" s="263">
        <f>SUMIFS('(①本体)入力画面'!$CK$16:$CK$55,'(①本体)入力画面'!$E$16:$E$55,"計画",'(①本体)入力画面'!$K$16:$K$55,'（品目計）修正しない事'!$B18)</f>
        <v>0</v>
      </c>
      <c r="X18" s="229">
        <f>COUNTIFS('(①本体)入力画面'!$E$16:$E$55,"計画",'(①本体)入力画面'!$K$16:$K$55,B18,'(①本体)入力画面'!CQ$16:CQ$55,1)</f>
        <v>0</v>
      </c>
      <c r="Y18" s="230">
        <f>SUMIFS('(①本体)入力画面'!$CR$16:$CR$55,'(①本体)入力画面'!$E$16:$E$55,"計画",'(①本体)入力画面'!$K$16:$K$55,'（品目計）修正しない事'!$B18)</f>
        <v>0</v>
      </c>
      <c r="Z18" s="263">
        <f>SUMIFS('(①本体)入力画面'!$CS$16:$CS$55,'(①本体)入力画面'!$E$16:$E$55,"計画",'(①本体)入力画面'!$K$16:$K$55,'（品目計）修正しない事'!$B18)</f>
        <v>0</v>
      </c>
      <c r="AA18" s="263">
        <f>SUMIFS('(①本体)入力画面'!$CV$16:$CV$55,'(①本体)入力画面'!$E$16:$E$55,"計画",'(①本体)入力画面'!$K$16:$K$55,'（品目計）修正しない事'!$B18)</f>
        <v>0</v>
      </c>
      <c r="AB18" s="229">
        <v>0</v>
      </c>
      <c r="AC18" s="230">
        <v>0</v>
      </c>
      <c r="AD18" s="263">
        <v>0</v>
      </c>
      <c r="AE18" s="263">
        <v>0</v>
      </c>
      <c r="AF18" s="229">
        <f>COUNTIFS('(①本体)入力画面'!$E$16:$E$55,"計画",'(①本体)入力画面'!$K$16:$K$55,B18,'(①本体)入力画面'!DB$16:DB$55,1)</f>
        <v>0</v>
      </c>
      <c r="AG18" s="230">
        <f>SUMIFS('(①本体)入力画面'!$DC$16:$DC$55,'(①本体)入力画面'!$E$16:$E$55,"計画",'(①本体)入力画面'!$K$16:$K$55,'（品目計）修正しない事'!$B18)</f>
        <v>0</v>
      </c>
      <c r="AH18" s="263">
        <f>SUMIFS('(①本体)入力画面'!$DD$16:$DD$55,'(①本体)入力画面'!$E$16:$E$55,"計画",'(①本体)入力画面'!$K$16:$K$55,'（品目計）修正しない事'!$B18)</f>
        <v>0</v>
      </c>
      <c r="AI18" s="263">
        <f>SUMIFS('(①本体)入力画面'!$DE$16:$DE$55,'(①本体)入力画面'!$E$16:$E$55,"計画",'(①本体)入力画面'!$K$16:$K$55,'（品目計）修正しない事'!$B18)</f>
        <v>0</v>
      </c>
      <c r="AJ18" s="229">
        <f>COUNTIFS('(①本体)入力画面'!$E$16:$E$55,"計画",'(①本体)入力画面'!$K$16:$K$55,B18,'(①本体)入力画面'!DK$16:DK$55,1)+COUNTIFS('(①本体)入力画面'!$E$16:$E$55,"計画",'(①本体)入力画面'!$K$16:$K$55,B18,'(①本体)入力画面'!DT$16:DT$55,1)+COUNTIFS('(①本体)入力画面'!$E$16:$E$55,"計画",'(①本体)入力画面'!$K$16:$K$55,B18,'(①本体)入力画面'!EC$16:EC$55,1)</f>
        <v>0</v>
      </c>
      <c r="AK18" s="230">
        <f>SUMIFS('(①本体)入力画面'!$EK$16:$EK$55,'(①本体)入力画面'!$E$16:$E$55,"計画",'(①本体)入力画面'!$K$16:$K$55,'（品目計）修正しない事'!$B18)</f>
        <v>0</v>
      </c>
      <c r="AL18" s="263">
        <f>SUMIFS('(①本体)入力画面'!$EL$16:$EL$55,'(①本体)入力画面'!$E$16:$E$55,"計画",'(①本体)入力画面'!$K$16:$K$55,'（品目計）修正しない事'!$B18)</f>
        <v>0</v>
      </c>
      <c r="AM18" s="231">
        <f>SUMIFS('(①本体)入力画面'!$EM$16:$EM$55,'(①本体)入力画面'!$E$16:$E$55,"計画",'(①本体)入力画面'!$K$16:$K$55,'（品目計）修正しない事'!$B18)</f>
        <v>0</v>
      </c>
    </row>
    <row r="19" spans="1:48" ht="27" customHeight="1">
      <c r="A19" s="630">
        <v>10</v>
      </c>
      <c r="B19" s="860" t="s">
        <v>221</v>
      </c>
      <c r="C19" s="861"/>
      <c r="D19" s="229">
        <f>COUNTIFS('(①本体)入力画面'!$E$16:$E$55,"計画",'(①本体)入力画面'!$K$16:$K$55,B19,'(①本体)入力画面'!U$16:U$55,1)</f>
        <v>0</v>
      </c>
      <c r="E19" s="230">
        <f>SUMIFS('(①本体)入力画面'!$V$16:$V$55,'(①本体)入力画面'!$E$16:$E$55,"計画",'(①本体)入力画面'!$K$16:$K$55,'（品目計）修正しない事'!$B19)</f>
        <v>0</v>
      </c>
      <c r="F19" s="231">
        <f>SUMIFS('(①本体)入力画面'!$W$16:$W$55,'(①本体)入力画面'!$E$16:$E$55,"計画",'(①本体)入力画面'!$K$16:$K$55,'（品目計）修正しない事'!$B19)</f>
        <v>0</v>
      </c>
      <c r="G19" s="263">
        <f>SUMIFS('(①本体)入力画面'!$Z$16:$Z$55,'(①本体)入力画面'!$E$16:$E$55,"計画",'(①本体)入力画面'!$K$16:$K$55,'（品目計）修正しない事'!$B19)</f>
        <v>0</v>
      </c>
      <c r="H19" s="229">
        <f>COUNTIFS('(①本体)入力画面'!$E$16:$E$55,"計画",'(①本体)入力画面'!$K$16:$K$55,B19,'(①本体)入力画面'!AF$16:AF$55,1)</f>
        <v>0</v>
      </c>
      <c r="I19" s="230">
        <f>SUMIFS('(①本体)入力画面'!$AG$16:$AG$55,'(①本体)入力画面'!$E$16:$E$55,"計画",'(①本体)入力画面'!$K$16:$K$55,'（品目計）修正しない事'!$B19)</f>
        <v>0</v>
      </c>
      <c r="J19" s="231">
        <f>SUMIFS('(①本体)入力画面'!$AH$16:$AH$55,'(①本体)入力画面'!$E$16:$E$55,"計画",'(①本体)入力画面'!$K$16:$K$55,'（品目計）修正しない事'!$B19)</f>
        <v>0</v>
      </c>
      <c r="K19" s="263">
        <f>SUMIFS('(①本体)入力画面'!$AI$16:$AI$55,'(①本体)入力画面'!$E$16:$E$55,"計画",'(①本体)入力画面'!$K$16:$K$55,'（品目計）修正しない事'!$B19)</f>
        <v>0</v>
      </c>
      <c r="L19" s="229">
        <f>COUNTIFS('(①本体)入力画面'!$E$16:$E$55,"計画",'(①本体)入力画面'!$K$16:$K$55,B19,'(①本体)入力画面'!AO$16:AO$55,1)</f>
        <v>0</v>
      </c>
      <c r="M19" s="230">
        <f>SUMIFS('(①本体)入力画面'!$AP$16:$AP$55,'(①本体)入力画面'!$E$16:$E$55,"計画",'(①本体)入力画面'!$K$16:$K$55,'（品目計）修正しない事'!$B19)</f>
        <v>0</v>
      </c>
      <c r="N19" s="231">
        <f>SUMIFS('(①本体)入力画面'!$AQ$16:$AQ$55,'(①本体)入力画面'!$E$16:$E$55,"計画",'(①本体)入力画面'!$K$16:$K$55,'（品目計）修正しない事'!$B19)</f>
        <v>0</v>
      </c>
      <c r="O19" s="263">
        <f>SUMIFS('(①本体)入力画面'!$AT$16:$AT$55,'(①本体)入力画面'!$E$16:$E$55,"計画",'(①本体)入力画面'!$K$16:$K$55,'（品目計）修正しない事'!$B19)</f>
        <v>0</v>
      </c>
      <c r="P19" s="229">
        <v>0</v>
      </c>
      <c r="Q19" s="230">
        <v>0</v>
      </c>
      <c r="R19" s="231">
        <v>0</v>
      </c>
      <c r="S19" s="263">
        <v>0</v>
      </c>
      <c r="T19" s="229">
        <f>COUNTIFS('(①本体)入力画面'!$E$16:$E$55,"計画",'(①本体)入力画面'!$K$16:$K$55,B19,'(①本体)入力画面'!AZ$16:AZ$55,1)+COUNTIFS('(①本体)入力画面'!$E$16:$E$55,"計画",'(①本体)入力画面'!$K$16:$K$55,B19,'(①本体)入力画面'!BI$16:BI$55,1)+COUNTIFS('(①本体)入力画面'!$E$16:$E$55,"計画",'(①本体)入力画面'!$K$16:$K$55,B19,'(①本体)入力画面'!BR$16:BR$55,1)+COUNTIFS('(①本体)入力画面'!$E$16:$E$55,"計画",'(①本体)入力画面'!$K$16:$K$55,B19,'(①本体)入力画面'!CA$16:CA$55,1)</f>
        <v>0</v>
      </c>
      <c r="U19" s="230">
        <f>SUMIFS('(①本体)入力画面'!$CI$16:$CI$55,'(①本体)入力画面'!$E$16:$E$55,"計画",'(①本体)入力画面'!$K$16:$K$55,'（品目計）修正しない事'!$B19)</f>
        <v>0</v>
      </c>
      <c r="V19" s="263">
        <f>SUMIFS('(①本体)入力画面'!$CJ$16:$CJ$55,'(①本体)入力画面'!$E$16:$E$55,"計画",'(①本体)入力画面'!$K$16:$K$55,'（品目計）修正しない事'!$B19)</f>
        <v>0</v>
      </c>
      <c r="W19" s="263">
        <f>SUMIFS('(①本体)入力画面'!$CK$16:$CK$55,'(①本体)入力画面'!$E$16:$E$55,"計画",'(①本体)入力画面'!$K$16:$K$55,'（品目計）修正しない事'!$B19)</f>
        <v>0</v>
      </c>
      <c r="X19" s="229">
        <f>COUNTIFS('(①本体)入力画面'!$E$16:$E$55,"計画",'(①本体)入力画面'!$K$16:$K$55,B19,'(①本体)入力画面'!CQ$16:CQ$55,1)</f>
        <v>0</v>
      </c>
      <c r="Y19" s="230">
        <f>SUMIFS('(①本体)入力画面'!$CR$16:$CR$55,'(①本体)入力画面'!$E$16:$E$55,"計画",'(①本体)入力画面'!$K$16:$K$55,'（品目計）修正しない事'!$B19)</f>
        <v>0</v>
      </c>
      <c r="Z19" s="263">
        <f>SUMIFS('(①本体)入力画面'!$CS$16:$CS$55,'(①本体)入力画面'!$E$16:$E$55,"計画",'(①本体)入力画面'!$K$16:$K$55,'（品目計）修正しない事'!$B19)</f>
        <v>0</v>
      </c>
      <c r="AA19" s="263">
        <f>SUMIFS('(①本体)入力画面'!$CV$16:$CV$55,'(①本体)入力画面'!$E$16:$E$55,"計画",'(①本体)入力画面'!$K$16:$K$55,'（品目計）修正しない事'!$B19)</f>
        <v>0</v>
      </c>
      <c r="AB19" s="229">
        <v>0</v>
      </c>
      <c r="AC19" s="230">
        <v>0</v>
      </c>
      <c r="AD19" s="263">
        <v>0</v>
      </c>
      <c r="AE19" s="263">
        <v>0</v>
      </c>
      <c r="AF19" s="229">
        <f>COUNTIFS('(①本体)入力画面'!$E$16:$E$55,"計画",'(①本体)入力画面'!$K$16:$K$55,B19,'(①本体)入力画面'!DB$16:DB$55,1)</f>
        <v>0</v>
      </c>
      <c r="AG19" s="230">
        <f>SUMIFS('(①本体)入力画面'!$DC$16:$DC$55,'(①本体)入力画面'!$E$16:$E$55,"計画",'(①本体)入力画面'!$K$16:$K$55,'（品目計）修正しない事'!$B19)</f>
        <v>0</v>
      </c>
      <c r="AH19" s="263">
        <f>SUMIFS('(①本体)入力画面'!$DD$16:$DD$55,'(①本体)入力画面'!$E$16:$E$55,"計画",'(①本体)入力画面'!$K$16:$K$55,'（品目計）修正しない事'!$B19)</f>
        <v>0</v>
      </c>
      <c r="AI19" s="263">
        <f>SUMIFS('(①本体)入力画面'!$DE$16:$DE$55,'(①本体)入力画面'!$E$16:$E$55,"計画",'(①本体)入力画面'!$K$16:$K$55,'（品目計）修正しない事'!$B19)</f>
        <v>0</v>
      </c>
      <c r="AJ19" s="229">
        <f>COUNTIFS('(①本体)入力画面'!$E$16:$E$55,"計画",'(①本体)入力画面'!$K$16:$K$55,B19,'(①本体)入力画面'!DK$16:DK$55,1)+COUNTIFS('(①本体)入力画面'!$E$16:$E$55,"計画",'(①本体)入力画面'!$K$16:$K$55,B19,'(①本体)入力画面'!DT$16:DT$55,1)+COUNTIFS('(①本体)入力画面'!$E$16:$E$55,"計画",'(①本体)入力画面'!$K$16:$K$55,B19,'(①本体)入力画面'!EC$16:EC$55,1)</f>
        <v>0</v>
      </c>
      <c r="AK19" s="230">
        <f>SUMIFS('(①本体)入力画面'!$EK$16:$EK$55,'(①本体)入力画面'!$E$16:$E$55,"計画",'(①本体)入力画面'!$K$16:$K$55,'（品目計）修正しない事'!$B19)</f>
        <v>0</v>
      </c>
      <c r="AL19" s="263">
        <f>SUMIFS('(①本体)入力画面'!$EL$16:$EL$55,'(①本体)入力画面'!$E$16:$E$55,"計画",'(①本体)入力画面'!$K$16:$K$55,'（品目計）修正しない事'!$B19)</f>
        <v>0</v>
      </c>
      <c r="AM19" s="231">
        <f>SUMIFS('(①本体)入力画面'!$EM$16:$EM$55,'(①本体)入力画面'!$E$16:$E$55,"計画",'(①本体)入力画面'!$K$16:$K$55,'（品目計）修正しない事'!$B19)</f>
        <v>0</v>
      </c>
    </row>
    <row r="20" spans="1:48" ht="27" customHeight="1">
      <c r="A20" s="630">
        <v>11</v>
      </c>
      <c r="B20" s="860" t="s">
        <v>222</v>
      </c>
      <c r="C20" s="861"/>
      <c r="D20" s="229">
        <f>COUNTIFS('(①本体)入力画面'!$E$16:$E$55,"計画",'(①本体)入力画面'!$K$16:$K$55,B20,'(①本体)入力画面'!U$16:U$55,1)</f>
        <v>0</v>
      </c>
      <c r="E20" s="230">
        <f>SUMIFS('(①本体)入力画面'!$V$16:$V$55,'(①本体)入力画面'!$E$16:$E$55,"計画",'(①本体)入力画面'!$K$16:$K$55,'（品目計）修正しない事'!$B20)</f>
        <v>0</v>
      </c>
      <c r="F20" s="231">
        <f>SUMIFS('(①本体)入力画面'!$W$16:$W$55,'(①本体)入力画面'!$E$16:$E$55,"計画",'(①本体)入力画面'!$K$16:$K$55,'（品目計）修正しない事'!$B20)</f>
        <v>0</v>
      </c>
      <c r="G20" s="263">
        <f>SUMIFS('(①本体)入力画面'!$Z$16:$Z$55,'(①本体)入力画面'!$E$16:$E$55,"計画",'(①本体)入力画面'!$K$16:$K$55,'（品目計）修正しない事'!$B20)</f>
        <v>0</v>
      </c>
      <c r="H20" s="229">
        <f>COUNTIFS('(①本体)入力画面'!$E$16:$E$55,"計画",'(①本体)入力画面'!$K$16:$K$55,B20,'(①本体)入力画面'!AF$16:AF$55,1)</f>
        <v>0</v>
      </c>
      <c r="I20" s="230">
        <f>SUMIFS('(①本体)入力画面'!$AG$16:$AG$55,'(①本体)入力画面'!$E$16:$E$55,"計画",'(①本体)入力画面'!$K$16:$K$55,'（品目計）修正しない事'!$B20)</f>
        <v>0</v>
      </c>
      <c r="J20" s="231">
        <f>SUMIFS('(①本体)入力画面'!$AH$16:$AH$55,'(①本体)入力画面'!$E$16:$E$55,"計画",'(①本体)入力画面'!$K$16:$K$55,'（品目計）修正しない事'!$B20)</f>
        <v>0</v>
      </c>
      <c r="K20" s="263">
        <f>SUMIFS('(①本体)入力画面'!$AI$16:$AI$55,'(①本体)入力画面'!$E$16:$E$55,"計画",'(①本体)入力画面'!$K$16:$K$55,'（品目計）修正しない事'!$B20)</f>
        <v>0</v>
      </c>
      <c r="L20" s="229">
        <f>COUNTIFS('(①本体)入力画面'!$E$16:$E$55,"計画",'(①本体)入力画面'!$K$16:$K$55,B20,'(①本体)入力画面'!AO$16:AO$55,1)</f>
        <v>0</v>
      </c>
      <c r="M20" s="230">
        <f>SUMIFS('(①本体)入力画面'!$AP$16:$AP$55,'(①本体)入力画面'!$E$16:$E$55,"計画",'(①本体)入力画面'!$K$16:$K$55,'（品目計）修正しない事'!$B20)</f>
        <v>0</v>
      </c>
      <c r="N20" s="231">
        <f>SUMIFS('(①本体)入力画面'!$AQ$16:$AQ$55,'(①本体)入力画面'!$E$16:$E$55,"計画",'(①本体)入力画面'!$K$16:$K$55,'（品目計）修正しない事'!$B20)</f>
        <v>0</v>
      </c>
      <c r="O20" s="263">
        <f>SUMIFS('(①本体)入力画面'!$AT$16:$AT$55,'(①本体)入力画面'!$E$16:$E$55,"計画",'(①本体)入力画面'!$K$16:$K$55,'（品目計）修正しない事'!$B20)</f>
        <v>0</v>
      </c>
      <c r="P20" s="229">
        <v>0</v>
      </c>
      <c r="Q20" s="230">
        <v>0</v>
      </c>
      <c r="R20" s="231">
        <v>0</v>
      </c>
      <c r="S20" s="263">
        <v>0</v>
      </c>
      <c r="T20" s="229">
        <f>COUNTIFS('(①本体)入力画面'!$E$16:$E$55,"計画",'(①本体)入力画面'!$K$16:$K$55,B20,'(①本体)入力画面'!AZ$16:AZ$55,1)+COUNTIFS('(①本体)入力画面'!$E$16:$E$55,"計画",'(①本体)入力画面'!$K$16:$K$55,B20,'(①本体)入力画面'!BI$16:BI$55,1)+COUNTIFS('(①本体)入力画面'!$E$16:$E$55,"計画",'(①本体)入力画面'!$K$16:$K$55,B20,'(①本体)入力画面'!BR$16:BR$55,1)+COUNTIFS('(①本体)入力画面'!$E$16:$E$55,"計画",'(①本体)入力画面'!$K$16:$K$55,B20,'(①本体)入力画面'!CA$16:CA$55,1)</f>
        <v>0</v>
      </c>
      <c r="U20" s="230">
        <f>SUMIFS('(①本体)入力画面'!$CI$16:$CI$55,'(①本体)入力画面'!$E$16:$E$55,"計画",'(①本体)入力画面'!$K$16:$K$55,'（品目計）修正しない事'!$B20)</f>
        <v>0</v>
      </c>
      <c r="V20" s="263">
        <f>SUMIFS('(①本体)入力画面'!$CJ$16:$CJ$55,'(①本体)入力画面'!$E$16:$E$55,"計画",'(①本体)入力画面'!$K$16:$K$55,'（品目計）修正しない事'!$B20)</f>
        <v>0</v>
      </c>
      <c r="W20" s="263">
        <f>SUMIFS('(①本体)入力画面'!$CK$16:$CK$55,'(①本体)入力画面'!$E$16:$E$55,"計画",'(①本体)入力画面'!$K$16:$K$55,'（品目計）修正しない事'!$B20)</f>
        <v>0</v>
      </c>
      <c r="X20" s="229">
        <f>COUNTIFS('(①本体)入力画面'!$E$16:$E$55,"計画",'(①本体)入力画面'!$K$16:$K$55,B20,'(①本体)入力画面'!CQ$16:CQ$55,1)</f>
        <v>0</v>
      </c>
      <c r="Y20" s="230">
        <f>SUMIFS('(①本体)入力画面'!$CR$16:$CR$55,'(①本体)入力画面'!$E$16:$E$55,"計画",'(①本体)入力画面'!$K$16:$K$55,'（品目計）修正しない事'!$B20)</f>
        <v>0</v>
      </c>
      <c r="Z20" s="263">
        <f>SUMIFS('(①本体)入力画面'!$CS$16:$CS$55,'(①本体)入力画面'!$E$16:$E$55,"計画",'(①本体)入力画面'!$K$16:$K$55,'（品目計）修正しない事'!$B20)</f>
        <v>0</v>
      </c>
      <c r="AA20" s="263">
        <f>SUMIFS('(①本体)入力画面'!$CV$16:$CV$55,'(①本体)入力画面'!$E$16:$E$55,"計画",'(①本体)入力画面'!$K$16:$K$55,'（品目計）修正しない事'!$B20)</f>
        <v>0</v>
      </c>
      <c r="AB20" s="229">
        <v>0</v>
      </c>
      <c r="AC20" s="230">
        <v>0</v>
      </c>
      <c r="AD20" s="263">
        <v>0</v>
      </c>
      <c r="AE20" s="263">
        <v>0</v>
      </c>
      <c r="AF20" s="229">
        <f>COUNTIFS('(①本体)入力画面'!$E$16:$E$55,"計画",'(①本体)入力画面'!$K$16:$K$55,B20,'(①本体)入力画面'!DB$16:DB$55,1)</f>
        <v>0</v>
      </c>
      <c r="AG20" s="230">
        <f>SUMIFS('(①本体)入力画面'!$DC$16:$DC$55,'(①本体)入力画面'!$E$16:$E$55,"計画",'(①本体)入力画面'!$K$16:$K$55,'（品目計）修正しない事'!$B20)</f>
        <v>0</v>
      </c>
      <c r="AH20" s="263">
        <f>SUMIFS('(①本体)入力画面'!$DD$16:$DD$55,'(①本体)入力画面'!$E$16:$E$55,"計画",'(①本体)入力画面'!$K$16:$K$55,'（品目計）修正しない事'!$B20)</f>
        <v>0</v>
      </c>
      <c r="AI20" s="263">
        <f>SUMIFS('(①本体)入力画面'!$DE$16:$DE$55,'(①本体)入力画面'!$E$16:$E$55,"計画",'(①本体)入力画面'!$K$16:$K$55,'（品目計）修正しない事'!$B20)</f>
        <v>0</v>
      </c>
      <c r="AJ20" s="229">
        <f>COUNTIFS('(①本体)入力画面'!$E$16:$E$55,"計画",'(①本体)入力画面'!$K$16:$K$55,B20,'(①本体)入力画面'!DK$16:DK$55,1)+COUNTIFS('(①本体)入力画面'!$E$16:$E$55,"計画",'(①本体)入力画面'!$K$16:$K$55,B20,'(①本体)入力画面'!DT$16:DT$55,1)+COUNTIFS('(①本体)入力画面'!$E$16:$E$55,"計画",'(①本体)入力画面'!$K$16:$K$55,B20,'(①本体)入力画面'!EC$16:EC$55,1)</f>
        <v>0</v>
      </c>
      <c r="AK20" s="230">
        <f>SUMIFS('(①本体)入力画面'!$EK$16:$EK$55,'(①本体)入力画面'!$E$16:$E$55,"計画",'(①本体)入力画面'!$K$16:$K$55,'（品目計）修正しない事'!$B20)</f>
        <v>0</v>
      </c>
      <c r="AL20" s="263">
        <f>SUMIFS('(①本体)入力画面'!$EL$16:$EL$55,'(①本体)入力画面'!$E$16:$E$55,"計画",'(①本体)入力画面'!$K$16:$K$55,'（品目計）修正しない事'!$B20)</f>
        <v>0</v>
      </c>
      <c r="AM20" s="231">
        <f>SUMIFS('(①本体)入力画面'!$EM$16:$EM$55,'(①本体)入力画面'!$E$16:$E$55,"計画",'(①本体)入力画面'!$K$16:$K$55,'（品目計）修正しない事'!$B20)</f>
        <v>0</v>
      </c>
    </row>
    <row r="21" spans="1:48" ht="27" customHeight="1">
      <c r="A21" s="232">
        <v>12</v>
      </c>
      <c r="B21" s="860" t="s">
        <v>223</v>
      </c>
      <c r="C21" s="861"/>
      <c r="D21" s="229">
        <f>COUNTIFS('(①本体)入力画面'!$E$16:$E$55,"計画",'(①本体)入力画面'!$K$16:$K$55,B21,'(①本体)入力画面'!U$16:U$55,1)</f>
        <v>0</v>
      </c>
      <c r="E21" s="230">
        <f>SUMIFS('(①本体)入力画面'!$V$16:$V$55,'(①本体)入力画面'!$E$16:$E$55,"計画",'(①本体)入力画面'!$K$16:$K$55,'（品目計）修正しない事'!$B21)</f>
        <v>0</v>
      </c>
      <c r="F21" s="231">
        <f>SUMIFS('(①本体)入力画面'!$W$16:$W$55,'(①本体)入力画面'!$E$16:$E$55,"計画",'(①本体)入力画面'!$K$16:$K$55,'（品目計）修正しない事'!$B21)</f>
        <v>0</v>
      </c>
      <c r="G21" s="263">
        <f>SUMIFS('(①本体)入力画面'!$Z$16:$Z$55,'(①本体)入力画面'!$E$16:$E$55,"計画",'(①本体)入力画面'!$K$16:$K$55,'（品目計）修正しない事'!$B21)</f>
        <v>0</v>
      </c>
      <c r="H21" s="229">
        <f>COUNTIFS('(①本体)入力画面'!$E$16:$E$55,"計画",'(①本体)入力画面'!$K$16:$K$55,B21,'(①本体)入力画面'!AF$16:AF$55,1)</f>
        <v>0</v>
      </c>
      <c r="I21" s="230">
        <f>SUMIFS('(①本体)入力画面'!$AG$16:$AG$55,'(①本体)入力画面'!$E$16:$E$55,"計画",'(①本体)入力画面'!$K$16:$K$55,'（品目計）修正しない事'!$B21)</f>
        <v>0</v>
      </c>
      <c r="J21" s="231">
        <f>SUMIFS('(①本体)入力画面'!$AH$16:$AH$55,'(①本体)入力画面'!$E$16:$E$55,"計画",'(①本体)入力画面'!$K$16:$K$55,'（品目計）修正しない事'!$B21)</f>
        <v>0</v>
      </c>
      <c r="K21" s="263">
        <f>SUMIFS('(①本体)入力画面'!$AI$16:$AI$55,'(①本体)入力画面'!$E$16:$E$55,"計画",'(①本体)入力画面'!$K$16:$K$55,'（品目計）修正しない事'!$B21)</f>
        <v>0</v>
      </c>
      <c r="L21" s="229">
        <f>COUNTIFS('(①本体)入力画面'!$E$16:$E$55,"計画",'(①本体)入力画面'!$K$16:$K$55,B21,'(①本体)入力画面'!AO$16:AO$55,1)</f>
        <v>0</v>
      </c>
      <c r="M21" s="230">
        <f>SUMIFS('(①本体)入力画面'!$AP$16:$AP$55,'(①本体)入力画面'!$E$16:$E$55,"計画",'(①本体)入力画面'!$K$16:$K$55,'（品目計）修正しない事'!$B21)</f>
        <v>0</v>
      </c>
      <c r="N21" s="231">
        <f>SUMIFS('(①本体)入力画面'!$AQ$16:$AQ$55,'(①本体)入力画面'!$E$16:$E$55,"計画",'(①本体)入力画面'!$K$16:$K$55,'（品目計）修正しない事'!$B21)</f>
        <v>0</v>
      </c>
      <c r="O21" s="263">
        <f>SUMIFS('(①本体)入力画面'!$AT$16:$AT$55,'(①本体)入力画面'!$E$16:$E$55,"計画",'(①本体)入力画面'!$K$16:$K$55,'（品目計）修正しない事'!$B21)</f>
        <v>0</v>
      </c>
      <c r="P21" s="229">
        <v>0</v>
      </c>
      <c r="Q21" s="230">
        <v>0</v>
      </c>
      <c r="R21" s="231">
        <v>0</v>
      </c>
      <c r="S21" s="263">
        <v>0</v>
      </c>
      <c r="T21" s="229">
        <f>COUNTIFS('(①本体)入力画面'!$E$16:$E$55,"計画",'(①本体)入力画面'!$K$16:$K$55,B21,'(①本体)入力画面'!AZ$16:AZ$55,1)+COUNTIFS('(①本体)入力画面'!$E$16:$E$55,"計画",'(①本体)入力画面'!$K$16:$K$55,B21,'(①本体)入力画面'!BI$16:BI$55,1)+COUNTIFS('(①本体)入力画面'!$E$16:$E$55,"計画",'(①本体)入力画面'!$K$16:$K$55,B21,'(①本体)入力画面'!BR$16:BR$55,1)+COUNTIFS('(①本体)入力画面'!$E$16:$E$55,"計画",'(①本体)入力画面'!$K$16:$K$55,B21,'(①本体)入力画面'!CA$16:CA$55,1)</f>
        <v>0</v>
      </c>
      <c r="U21" s="230">
        <f>SUMIFS('(①本体)入力画面'!$CI$16:$CI$55,'(①本体)入力画面'!$E$16:$E$55,"計画",'(①本体)入力画面'!$K$16:$K$55,'（品目計）修正しない事'!$B21)</f>
        <v>0</v>
      </c>
      <c r="V21" s="263">
        <f>SUMIFS('(①本体)入力画面'!$CJ$16:$CJ$55,'(①本体)入力画面'!$E$16:$E$55,"計画",'(①本体)入力画面'!$K$16:$K$55,'（品目計）修正しない事'!$B21)</f>
        <v>0</v>
      </c>
      <c r="W21" s="263">
        <f>SUMIFS('(①本体)入力画面'!$CK$16:$CK$55,'(①本体)入力画面'!$E$16:$E$55,"計画",'(①本体)入力画面'!$K$16:$K$55,'（品目計）修正しない事'!$B21)</f>
        <v>0</v>
      </c>
      <c r="X21" s="229">
        <f>COUNTIFS('(①本体)入力画面'!$E$16:$E$55,"計画",'(①本体)入力画面'!$K$16:$K$55,B21,'(①本体)入力画面'!CQ$16:CQ$55,1)</f>
        <v>0</v>
      </c>
      <c r="Y21" s="230">
        <f>SUMIFS('(①本体)入力画面'!$CR$16:$CR$55,'(①本体)入力画面'!$E$16:$E$55,"計画",'(①本体)入力画面'!$K$16:$K$55,'（品目計）修正しない事'!$B21)</f>
        <v>0</v>
      </c>
      <c r="Z21" s="263">
        <f>SUMIFS('(①本体)入力画面'!$CS$16:$CS$55,'(①本体)入力画面'!$E$16:$E$55,"計画",'(①本体)入力画面'!$K$16:$K$55,'（品目計）修正しない事'!$B21)</f>
        <v>0</v>
      </c>
      <c r="AA21" s="263">
        <f>SUMIFS('(①本体)入力画面'!$CV$16:$CV$55,'(①本体)入力画面'!$E$16:$E$55,"計画",'(①本体)入力画面'!$K$16:$K$55,'（品目計）修正しない事'!$B21)</f>
        <v>0</v>
      </c>
      <c r="AB21" s="229">
        <v>0</v>
      </c>
      <c r="AC21" s="230">
        <v>0</v>
      </c>
      <c r="AD21" s="263">
        <v>0</v>
      </c>
      <c r="AE21" s="263">
        <v>0</v>
      </c>
      <c r="AF21" s="229">
        <f>COUNTIFS('(①本体)入力画面'!$E$16:$E$55,"計画",'(①本体)入力画面'!$K$16:$K$55,B21,'(①本体)入力画面'!DB$16:DB$55,1)</f>
        <v>0</v>
      </c>
      <c r="AG21" s="230">
        <f>SUMIFS('(①本体)入力画面'!$DC$16:$DC$55,'(①本体)入力画面'!$E$16:$E$55,"計画",'(①本体)入力画面'!$K$16:$K$55,'（品目計）修正しない事'!$B21)</f>
        <v>0</v>
      </c>
      <c r="AH21" s="263">
        <f>SUMIFS('(①本体)入力画面'!$DD$16:$DD$55,'(①本体)入力画面'!$E$16:$E$55,"計画",'(①本体)入力画面'!$K$16:$K$55,'（品目計）修正しない事'!$B21)</f>
        <v>0</v>
      </c>
      <c r="AI21" s="263">
        <f>SUMIFS('(①本体)入力画面'!$DE$16:$DE$55,'(①本体)入力画面'!$E$16:$E$55,"計画",'(①本体)入力画面'!$K$16:$K$55,'（品目計）修正しない事'!$B21)</f>
        <v>0</v>
      </c>
      <c r="AJ21" s="229">
        <f>COUNTIFS('(①本体)入力画面'!$E$16:$E$55,"計画",'(①本体)入力画面'!$K$16:$K$55,B21,'(①本体)入力画面'!DK$16:DK$55,1)+COUNTIFS('(①本体)入力画面'!$E$16:$E$55,"計画",'(①本体)入力画面'!$K$16:$K$55,B21,'(①本体)入力画面'!DT$16:DT$55,1)+COUNTIFS('(①本体)入力画面'!$E$16:$E$55,"計画",'(①本体)入力画面'!$K$16:$K$55,B21,'(①本体)入力画面'!EC$16:EC$55,1)</f>
        <v>0</v>
      </c>
      <c r="AK21" s="230">
        <f>SUMIFS('(①本体)入力画面'!$EK$16:$EK$55,'(①本体)入力画面'!$E$16:$E$55,"計画",'(①本体)入力画面'!$K$16:$K$55,'（品目計）修正しない事'!$B21)</f>
        <v>0</v>
      </c>
      <c r="AL21" s="263">
        <f>SUMIFS('(①本体)入力画面'!$EL$16:$EL$55,'(①本体)入力画面'!$E$16:$E$55,"計画",'(①本体)入力画面'!$K$16:$K$55,'（品目計）修正しない事'!$B21)</f>
        <v>0</v>
      </c>
      <c r="AM21" s="231">
        <f>SUMIFS('(①本体)入力画面'!$EM$16:$EM$55,'(①本体)入力画面'!$E$16:$E$55,"計画",'(①本体)入力画面'!$K$16:$K$55,'（品目計）修正しない事'!$B21)</f>
        <v>0</v>
      </c>
    </row>
    <row r="22" spans="1:48" ht="27" customHeight="1">
      <c r="A22" s="627">
        <v>13</v>
      </c>
      <c r="B22" s="860" t="s">
        <v>224</v>
      </c>
      <c r="C22" s="861"/>
      <c r="D22" s="229">
        <f>COUNTIFS('(①本体)入力画面'!$E$16:$E$55,"計画",'(①本体)入力画面'!$K$16:$K$55,B22,'(①本体)入力画面'!U$16:U$55,1)</f>
        <v>0</v>
      </c>
      <c r="E22" s="230">
        <f>SUMIFS('(①本体)入力画面'!$V$16:$V$55,'(①本体)入力画面'!$E$16:$E$55,"計画",'(①本体)入力画面'!$K$16:$K$55,'（品目計）修正しない事'!$B22)</f>
        <v>0</v>
      </c>
      <c r="F22" s="231">
        <f>SUMIFS('(①本体)入力画面'!$W$16:$W$55,'(①本体)入力画面'!$E$16:$E$55,"計画",'(①本体)入力画面'!$K$16:$K$55,'（品目計）修正しない事'!$B22)</f>
        <v>0</v>
      </c>
      <c r="G22" s="263">
        <f>SUMIFS('(①本体)入力画面'!$Z$16:$Z$55,'(①本体)入力画面'!$E$16:$E$55,"計画",'(①本体)入力画面'!$K$16:$K$55,'（品目計）修正しない事'!$B22)</f>
        <v>0</v>
      </c>
      <c r="H22" s="229">
        <f>COUNTIFS('(①本体)入力画面'!$E$16:$E$55,"計画",'(①本体)入力画面'!$K$16:$K$55,B22,'(①本体)入力画面'!AF$16:AF$55,1)</f>
        <v>0</v>
      </c>
      <c r="I22" s="230">
        <f>SUMIFS('(①本体)入力画面'!$AG$16:$AG$55,'(①本体)入力画面'!$E$16:$E$55,"計画",'(①本体)入力画面'!$K$16:$K$55,'（品目計）修正しない事'!$B22)</f>
        <v>0</v>
      </c>
      <c r="J22" s="231">
        <f>SUMIFS('(①本体)入力画面'!$AH$16:$AH$55,'(①本体)入力画面'!$E$16:$E$55,"計画",'(①本体)入力画面'!$K$16:$K$55,'（品目計）修正しない事'!$B22)</f>
        <v>0</v>
      </c>
      <c r="K22" s="263">
        <f>SUMIFS('(①本体)入力画面'!$AI$16:$AI$55,'(①本体)入力画面'!$E$16:$E$55,"計画",'(①本体)入力画面'!$K$16:$K$55,'（品目計）修正しない事'!$B22)</f>
        <v>0</v>
      </c>
      <c r="L22" s="229">
        <f>COUNTIFS('(①本体)入力画面'!$E$16:$E$55,"計画",'(①本体)入力画面'!$K$16:$K$55,B22,'(①本体)入力画面'!AO$16:AO$55,1)</f>
        <v>0</v>
      </c>
      <c r="M22" s="230">
        <f>SUMIFS('(①本体)入力画面'!$AP$16:$AP$55,'(①本体)入力画面'!$E$16:$E$55,"計画",'(①本体)入力画面'!$K$16:$K$55,'（品目計）修正しない事'!$B22)</f>
        <v>0</v>
      </c>
      <c r="N22" s="231">
        <f>SUMIFS('(①本体)入力画面'!$AQ$16:$AQ$55,'(①本体)入力画面'!$E$16:$E$55,"計画",'(①本体)入力画面'!$K$16:$K$55,'（品目計）修正しない事'!$B22)</f>
        <v>0</v>
      </c>
      <c r="O22" s="263">
        <f>SUMIFS('(①本体)入力画面'!$AT$16:$AT$55,'(①本体)入力画面'!$E$16:$E$55,"計画",'(①本体)入力画面'!$K$16:$K$55,'（品目計）修正しない事'!$B22)</f>
        <v>0</v>
      </c>
      <c r="P22" s="229">
        <v>0</v>
      </c>
      <c r="Q22" s="230">
        <v>0</v>
      </c>
      <c r="R22" s="231">
        <v>0</v>
      </c>
      <c r="S22" s="263">
        <v>0</v>
      </c>
      <c r="T22" s="229">
        <f>COUNTIFS('(①本体)入力画面'!$E$16:$E$55,"計画",'(①本体)入力画面'!$K$16:$K$55,B22,'(①本体)入力画面'!AZ$16:AZ$55,1)+COUNTIFS('(①本体)入力画面'!$E$16:$E$55,"計画",'(①本体)入力画面'!$K$16:$K$55,B22,'(①本体)入力画面'!BI$16:BI$55,1)+COUNTIFS('(①本体)入力画面'!$E$16:$E$55,"計画",'(①本体)入力画面'!$K$16:$K$55,B22,'(①本体)入力画面'!BR$16:BR$55,1)+COUNTIFS('(①本体)入力画面'!$E$16:$E$55,"計画",'(①本体)入力画面'!$K$16:$K$55,B22,'(①本体)入力画面'!CA$16:CA$55,1)</f>
        <v>0</v>
      </c>
      <c r="U22" s="230">
        <f>SUMIFS('(①本体)入力画面'!$CI$16:$CI$55,'(①本体)入力画面'!$E$16:$E$55,"計画",'(①本体)入力画面'!$K$16:$K$55,'（品目計）修正しない事'!$B22)</f>
        <v>0</v>
      </c>
      <c r="V22" s="263">
        <f>SUMIFS('(①本体)入力画面'!$CJ$16:$CJ$55,'(①本体)入力画面'!$E$16:$E$55,"計画",'(①本体)入力画面'!$K$16:$K$55,'（品目計）修正しない事'!$B22)</f>
        <v>0</v>
      </c>
      <c r="W22" s="263">
        <f>SUMIFS('(①本体)入力画面'!$CK$16:$CK$55,'(①本体)入力画面'!$E$16:$E$55,"計画",'(①本体)入力画面'!$K$16:$K$55,'（品目計）修正しない事'!$B22)</f>
        <v>0</v>
      </c>
      <c r="X22" s="229">
        <f>COUNTIFS('(①本体)入力画面'!$E$16:$E$55,"計画",'(①本体)入力画面'!$K$16:$K$55,B22,'(①本体)入力画面'!CQ$16:CQ$55,1)</f>
        <v>0</v>
      </c>
      <c r="Y22" s="230">
        <f>SUMIFS('(①本体)入力画面'!$CR$16:$CR$55,'(①本体)入力画面'!$E$16:$E$55,"計画",'(①本体)入力画面'!$K$16:$K$55,'（品目計）修正しない事'!$B22)</f>
        <v>0</v>
      </c>
      <c r="Z22" s="263">
        <f>SUMIFS('(①本体)入力画面'!$CS$16:$CS$55,'(①本体)入力画面'!$E$16:$E$55,"計画",'(①本体)入力画面'!$K$16:$K$55,'（品目計）修正しない事'!$B22)</f>
        <v>0</v>
      </c>
      <c r="AA22" s="263">
        <f>SUMIFS('(①本体)入力画面'!$CV$16:$CV$55,'(①本体)入力画面'!$E$16:$E$55,"計画",'(①本体)入力画面'!$K$16:$K$55,'（品目計）修正しない事'!$B22)</f>
        <v>0</v>
      </c>
      <c r="AB22" s="229">
        <v>0</v>
      </c>
      <c r="AC22" s="230">
        <v>0</v>
      </c>
      <c r="AD22" s="263">
        <v>0</v>
      </c>
      <c r="AE22" s="263">
        <v>0</v>
      </c>
      <c r="AF22" s="229">
        <f>COUNTIFS('(①本体)入力画面'!$E$16:$E$55,"計画",'(①本体)入力画面'!$K$16:$K$55,B22,'(①本体)入力画面'!DB$16:DB$55,1)</f>
        <v>0</v>
      </c>
      <c r="AG22" s="230">
        <f>SUMIFS('(①本体)入力画面'!$DC$16:$DC$55,'(①本体)入力画面'!$E$16:$E$55,"計画",'(①本体)入力画面'!$K$16:$K$55,'（品目計）修正しない事'!$B22)</f>
        <v>0</v>
      </c>
      <c r="AH22" s="263">
        <f>SUMIFS('(①本体)入力画面'!$DD$16:$DD$55,'(①本体)入力画面'!$E$16:$E$55,"計画",'(①本体)入力画面'!$K$16:$K$55,'（品目計）修正しない事'!$B22)</f>
        <v>0</v>
      </c>
      <c r="AI22" s="263">
        <f>SUMIFS('(①本体)入力画面'!$DE$16:$DE$55,'(①本体)入力画面'!$E$16:$E$55,"計画",'(①本体)入力画面'!$K$16:$K$55,'（品目計）修正しない事'!$B22)</f>
        <v>0</v>
      </c>
      <c r="AJ22" s="229">
        <f>COUNTIFS('(①本体)入力画面'!$E$16:$E$55,"計画",'(①本体)入力画面'!$K$16:$K$55,B22,'(①本体)入力画面'!DK$16:DK$55,1)+COUNTIFS('(①本体)入力画面'!$E$16:$E$55,"計画",'(①本体)入力画面'!$K$16:$K$55,B22,'(①本体)入力画面'!DT$16:DT$55,1)+COUNTIFS('(①本体)入力画面'!$E$16:$E$55,"計画",'(①本体)入力画面'!$K$16:$K$55,B22,'(①本体)入力画面'!EC$16:EC$55,1)</f>
        <v>0</v>
      </c>
      <c r="AK22" s="230">
        <f>SUMIFS('(①本体)入力画面'!$EK$16:$EK$55,'(①本体)入力画面'!$E$16:$E$55,"計画",'(①本体)入力画面'!$K$16:$K$55,'（品目計）修正しない事'!$B22)</f>
        <v>0</v>
      </c>
      <c r="AL22" s="263">
        <f>SUMIFS('(①本体)入力画面'!$EL$16:$EL$55,'(①本体)入力画面'!$E$16:$E$55,"計画",'(①本体)入力画面'!$K$16:$K$55,'（品目計）修正しない事'!$B22)</f>
        <v>0</v>
      </c>
      <c r="AM22" s="231">
        <f>SUMIFS('(①本体)入力画面'!$EM$16:$EM$55,'(①本体)入力画面'!$E$16:$E$55,"計画",'(①本体)入力画面'!$K$16:$K$55,'（品目計）修正しない事'!$B22)</f>
        <v>0</v>
      </c>
    </row>
    <row r="23" spans="1:48" ht="27" customHeight="1">
      <c r="A23" s="232">
        <v>14</v>
      </c>
      <c r="B23" s="860" t="s">
        <v>225</v>
      </c>
      <c r="C23" s="861"/>
      <c r="D23" s="229">
        <f>COUNTIFS('(①本体)入力画面'!$E$16:$E$55,"計画",'(①本体)入力画面'!$K$16:$K$55,B23,'(①本体)入力画面'!U$16:U$55,1)</f>
        <v>0</v>
      </c>
      <c r="E23" s="230">
        <f>SUMIFS('(①本体)入力画面'!$V$16:$V$55,'(①本体)入力画面'!$E$16:$E$55,"計画",'(①本体)入力画面'!$K$16:$K$55,'（品目計）修正しない事'!$B23)</f>
        <v>0</v>
      </c>
      <c r="F23" s="264">
        <f>SUMIFS('(①本体)入力画面'!$W$16:$W$55,'(①本体)入力画面'!$E$16:$E$55,"計画",'(①本体)入力画面'!$K$16:$K$55,'（品目計）修正しない事'!$B23)</f>
        <v>0</v>
      </c>
      <c r="G23" s="263">
        <f>SUMIFS('(①本体)入力画面'!$Z$16:$Z$55,'(①本体)入力画面'!$E$16:$E$55,"計画",'(①本体)入力画面'!$K$16:$K$55,'（品目計）修正しない事'!$B23)</f>
        <v>0</v>
      </c>
      <c r="H23" s="229">
        <f>COUNTIFS('(①本体)入力画面'!$E$16:$E$55,"計画",'(①本体)入力画面'!$K$16:$K$55,B23,'(①本体)入力画面'!AF$16:AF$55,1)</f>
        <v>0</v>
      </c>
      <c r="I23" s="230">
        <f>SUMIFS('(①本体)入力画面'!$AG$16:$AG$55,'(①本体)入力画面'!$E$16:$E$55,"計画",'(①本体)入力画面'!$K$16:$K$55,'（品目計）修正しない事'!$B23)</f>
        <v>0</v>
      </c>
      <c r="J23" s="264">
        <f>SUMIFS('(①本体)入力画面'!$AH$16:$AH$55,'(①本体)入力画面'!$E$16:$E$55,"計画",'(①本体)入力画面'!$K$16:$K$55,'（品目計）修正しない事'!$B23)</f>
        <v>0</v>
      </c>
      <c r="K23" s="263">
        <f>SUMIFS('(①本体)入力画面'!$AI$16:$AI$55,'(①本体)入力画面'!$E$16:$E$55,"計画",'(①本体)入力画面'!$K$16:$K$55,'（品目計）修正しない事'!$B23)</f>
        <v>0</v>
      </c>
      <c r="L23" s="229">
        <f>COUNTIFS('(①本体)入力画面'!$E$16:$E$55,"計画",'(①本体)入力画面'!$K$16:$K$55,B23,'(①本体)入力画面'!AO$16:AO$55,1)</f>
        <v>0</v>
      </c>
      <c r="M23" s="230">
        <f>SUMIFS('(①本体)入力画面'!$AP$16:$AP$55,'(①本体)入力画面'!$E$16:$E$55,"計画",'(①本体)入力画面'!$K$16:$K$55,'（品目計）修正しない事'!$B23)</f>
        <v>0</v>
      </c>
      <c r="N23" s="264">
        <f>SUMIFS('(①本体)入力画面'!$AQ$16:$AQ$55,'(①本体)入力画面'!$E$16:$E$55,"計画",'(①本体)入力画面'!$K$16:$K$55,'（品目計）修正しない事'!$B23)</f>
        <v>0</v>
      </c>
      <c r="O23" s="263">
        <f>SUMIFS('(①本体)入力画面'!$AT$16:$AT$55,'(①本体)入力画面'!$E$16:$E$55,"計画",'(①本体)入力画面'!$K$16:$K$55,'（品目計）修正しない事'!$B23)</f>
        <v>0</v>
      </c>
      <c r="P23" s="229">
        <v>0</v>
      </c>
      <c r="Q23" s="230">
        <v>0</v>
      </c>
      <c r="R23" s="264">
        <v>0</v>
      </c>
      <c r="S23" s="263">
        <v>0</v>
      </c>
      <c r="T23" s="229">
        <f>COUNTIFS('(①本体)入力画面'!$E$16:$E$55,"計画",'(①本体)入力画面'!$K$16:$K$55,B23,'(①本体)入力画面'!AZ$16:AZ$55,1)+COUNTIFS('(①本体)入力画面'!$E$16:$E$55,"計画",'(①本体)入力画面'!$K$16:$K$55,B23,'(①本体)入力画面'!BI$16:BI$55,1)+COUNTIFS('(①本体)入力画面'!$E$16:$E$55,"計画",'(①本体)入力画面'!$K$16:$K$55,B23,'(①本体)入力画面'!BR$16:BR$55,1)+COUNTIFS('(①本体)入力画面'!$E$16:$E$55,"計画",'(①本体)入力画面'!$K$16:$K$55,B23,'(①本体)入力画面'!CA$16:CA$55,1)</f>
        <v>0</v>
      </c>
      <c r="U23" s="230">
        <f>SUMIFS('(①本体)入力画面'!$CI$16:$CI$55,'(①本体)入力画面'!$E$16:$E$55,"計画",'(①本体)入力画面'!$K$16:$K$55,'（品目計）修正しない事'!$B23)</f>
        <v>0</v>
      </c>
      <c r="V23" s="263">
        <f>SUMIFS('(①本体)入力画面'!$CJ$16:$CJ$55,'(①本体)入力画面'!$E$16:$E$55,"計画",'(①本体)入力画面'!$K$16:$K$55,'（品目計）修正しない事'!$B23)</f>
        <v>0</v>
      </c>
      <c r="W23" s="263">
        <f>SUMIFS('(①本体)入力画面'!$CK$16:$CK$55,'(①本体)入力画面'!$E$16:$E$55,"計画",'(①本体)入力画面'!$K$16:$K$55,'（品目計）修正しない事'!$B23)</f>
        <v>0</v>
      </c>
      <c r="X23" s="229">
        <f>COUNTIFS('(①本体)入力画面'!$E$16:$E$55,"計画",'(①本体)入力画面'!$K$16:$K$55,B23,'(①本体)入力画面'!CQ$16:CQ$55,1)</f>
        <v>0</v>
      </c>
      <c r="Y23" s="230">
        <f>SUMIFS('(①本体)入力画面'!$CR$16:$CR$55,'(①本体)入力画面'!$E$16:$E$55,"計画",'(①本体)入力画面'!$K$16:$K$55,'（品目計）修正しない事'!$B23)</f>
        <v>0</v>
      </c>
      <c r="Z23" s="263">
        <f>SUMIFS('(①本体)入力画面'!$CS$16:$CS$55,'(①本体)入力画面'!$E$16:$E$55,"計画",'(①本体)入力画面'!$K$16:$K$55,'（品目計）修正しない事'!$B23)</f>
        <v>0</v>
      </c>
      <c r="AA23" s="263">
        <f>SUMIFS('(①本体)入力画面'!$CV$16:$CV$55,'(①本体)入力画面'!$E$16:$E$55,"計画",'(①本体)入力画面'!$K$16:$K$55,'（品目計）修正しない事'!$B23)</f>
        <v>0</v>
      </c>
      <c r="AB23" s="229">
        <v>0</v>
      </c>
      <c r="AC23" s="230">
        <v>0</v>
      </c>
      <c r="AD23" s="263">
        <v>0</v>
      </c>
      <c r="AE23" s="263">
        <v>0</v>
      </c>
      <c r="AF23" s="229">
        <f>COUNTIFS('(①本体)入力画面'!$E$16:$E$55,"計画",'(①本体)入力画面'!$K$16:$K$55,B23,'(①本体)入力画面'!DB$16:DB$55,1)</f>
        <v>0</v>
      </c>
      <c r="AG23" s="230">
        <f>SUMIFS('(①本体)入力画面'!$DC$16:$DC$55,'(①本体)入力画面'!$E$16:$E$55,"計画",'(①本体)入力画面'!$K$16:$K$55,'（品目計）修正しない事'!$B23)</f>
        <v>0</v>
      </c>
      <c r="AH23" s="263">
        <f>SUMIFS('(①本体)入力画面'!$DD$16:$DD$55,'(①本体)入力画面'!$E$16:$E$55,"計画",'(①本体)入力画面'!$K$16:$K$55,'（品目計）修正しない事'!$B23)</f>
        <v>0</v>
      </c>
      <c r="AI23" s="263">
        <f>SUMIFS('(①本体)入力画面'!$DE$16:$DE$55,'(①本体)入力画面'!$E$16:$E$55,"計画",'(①本体)入力画面'!$K$16:$K$55,'（品目計）修正しない事'!$B23)</f>
        <v>0</v>
      </c>
      <c r="AJ23" s="229">
        <f>COUNTIFS('(①本体)入力画面'!$E$16:$E$55,"計画",'(①本体)入力画面'!$K$16:$K$55,B23,'(①本体)入力画面'!DK$16:DK$55,1)+COUNTIFS('(①本体)入力画面'!$E$16:$E$55,"計画",'(①本体)入力画面'!$K$16:$K$55,B23,'(①本体)入力画面'!DT$16:DT$55,1)+COUNTIFS('(①本体)入力画面'!$E$16:$E$55,"計画",'(①本体)入力画面'!$K$16:$K$55,B23,'(①本体)入力画面'!EC$16:EC$55,1)</f>
        <v>0</v>
      </c>
      <c r="AK23" s="230">
        <f>SUMIFS('(①本体)入力画面'!$EK$16:$EK$55,'(①本体)入力画面'!$E$16:$E$55,"計画",'(①本体)入力画面'!$K$16:$K$55,'（品目計）修正しない事'!$B23)</f>
        <v>0</v>
      </c>
      <c r="AL23" s="263">
        <f>SUMIFS('(①本体)入力画面'!$EL$16:$EL$55,'(①本体)入力画面'!$E$16:$E$55,"計画",'(①本体)入力画面'!$K$16:$K$55,'（品目計）修正しない事'!$B23)</f>
        <v>0</v>
      </c>
      <c r="AM23" s="231">
        <f>SUMIFS('(①本体)入力画面'!$EM$16:$EM$55,'(①本体)入力画面'!$E$16:$E$55,"計画",'(①本体)入力画面'!$K$16:$K$55,'（品目計）修正しない事'!$B23)</f>
        <v>0</v>
      </c>
    </row>
    <row r="24" spans="1:48" ht="27" customHeight="1">
      <c r="A24" s="626">
        <v>15</v>
      </c>
      <c r="B24" s="860" t="s">
        <v>226</v>
      </c>
      <c r="C24" s="861"/>
      <c r="D24" s="229">
        <f>COUNTIFS('(①本体)入力画面'!$E$16:$E$55,"計画",'(①本体)入力画面'!$K$16:$K$55,B24,'(①本体)入力画面'!U$16:U$55,1)</f>
        <v>0</v>
      </c>
      <c r="E24" s="230">
        <f>SUMIFS('(①本体)入力画面'!$V$16:$V$55,'(①本体)入力画面'!$E$16:$E$55,"計画",'(①本体)入力画面'!$K$16:$K$55,'（品目計）修正しない事'!$B24)</f>
        <v>0</v>
      </c>
      <c r="F24" s="264">
        <f>SUMIFS('(①本体)入力画面'!$W$16:$W$55,'(①本体)入力画面'!$E$16:$E$55,"計画",'(①本体)入力画面'!$K$16:$K$55,'（品目計）修正しない事'!$B24)</f>
        <v>0</v>
      </c>
      <c r="G24" s="263">
        <f>SUMIFS('(①本体)入力画面'!$Z$16:$Z$55,'(①本体)入力画面'!$E$16:$E$55,"計画",'(①本体)入力画面'!$K$16:$K$55,'（品目計）修正しない事'!$B24)</f>
        <v>0</v>
      </c>
      <c r="H24" s="229">
        <f>COUNTIFS('(①本体)入力画面'!$E$16:$E$55,"計画",'(①本体)入力画面'!$K$16:$K$55,B24,'(①本体)入力画面'!AF$16:AF$55,1)</f>
        <v>0</v>
      </c>
      <c r="I24" s="230">
        <f>SUMIFS('(①本体)入力画面'!$AG$16:$AG$55,'(①本体)入力画面'!$E$16:$E$55,"計画",'(①本体)入力画面'!$K$16:$K$55,'（品目計）修正しない事'!$B24)</f>
        <v>0</v>
      </c>
      <c r="J24" s="264">
        <f>SUMIFS('(①本体)入力画面'!$AH$16:$AH$55,'(①本体)入力画面'!$E$16:$E$55,"計画",'(①本体)入力画面'!$K$16:$K$55,'（品目計）修正しない事'!$B24)</f>
        <v>0</v>
      </c>
      <c r="K24" s="263">
        <f>SUMIFS('(①本体)入力画面'!$AI$16:$AI$55,'(①本体)入力画面'!$E$16:$E$55,"計画",'(①本体)入力画面'!$K$16:$K$55,'（品目計）修正しない事'!$B24)</f>
        <v>0</v>
      </c>
      <c r="L24" s="229">
        <f>COUNTIFS('(①本体)入力画面'!$E$16:$E$55,"計画",'(①本体)入力画面'!$K$16:$K$55,B24,'(①本体)入力画面'!AO$16:AO$55,1)</f>
        <v>0</v>
      </c>
      <c r="M24" s="230">
        <f>SUMIFS('(①本体)入力画面'!$AP$16:$AP$55,'(①本体)入力画面'!$E$16:$E$55,"計画",'(①本体)入力画面'!$K$16:$K$55,'（品目計）修正しない事'!$B24)</f>
        <v>0</v>
      </c>
      <c r="N24" s="264">
        <f>SUMIFS('(①本体)入力画面'!$AQ$16:$AQ$55,'(①本体)入力画面'!$E$16:$E$55,"計画",'(①本体)入力画面'!$K$16:$K$55,'（品目計）修正しない事'!$B24)</f>
        <v>0</v>
      </c>
      <c r="O24" s="263">
        <f>SUMIFS('(①本体)入力画面'!$AT$16:$AT$55,'(①本体)入力画面'!$E$16:$E$55,"計画",'(①本体)入力画面'!$K$16:$K$55,'（品目計）修正しない事'!$B24)</f>
        <v>0</v>
      </c>
      <c r="P24" s="229">
        <v>0</v>
      </c>
      <c r="Q24" s="230">
        <v>0</v>
      </c>
      <c r="R24" s="264">
        <v>0</v>
      </c>
      <c r="S24" s="263">
        <v>0</v>
      </c>
      <c r="T24" s="229">
        <f>COUNTIFS('(①本体)入力画面'!$E$16:$E$55,"計画",'(①本体)入力画面'!$K$16:$K$55,B24,'(①本体)入力画面'!AZ$16:AZ$55,1)+COUNTIFS('(①本体)入力画面'!$E$16:$E$55,"計画",'(①本体)入力画面'!$K$16:$K$55,B24,'(①本体)入力画面'!BI$16:BI$55,1)+COUNTIFS('(①本体)入力画面'!$E$16:$E$55,"計画",'(①本体)入力画面'!$K$16:$K$55,B24,'(①本体)入力画面'!BR$16:BR$55,1)+COUNTIFS('(①本体)入力画面'!$E$16:$E$55,"計画",'(①本体)入力画面'!$K$16:$K$55,B24,'(①本体)入力画面'!CA$16:CA$55,1)</f>
        <v>0</v>
      </c>
      <c r="U24" s="230">
        <f>SUMIFS('(①本体)入力画面'!$CI$16:$CI$55,'(①本体)入力画面'!$E$16:$E$55,"計画",'(①本体)入力画面'!$K$16:$K$55,'（品目計）修正しない事'!$B24)</f>
        <v>0</v>
      </c>
      <c r="V24" s="263">
        <f>SUMIFS('(①本体)入力画面'!$CJ$16:$CJ$55,'(①本体)入力画面'!$E$16:$E$55,"計画",'(①本体)入力画面'!$K$16:$K$55,'（品目計）修正しない事'!$B24)</f>
        <v>0</v>
      </c>
      <c r="W24" s="263">
        <f>SUMIFS('(①本体)入力画面'!$CK$16:$CK$55,'(①本体)入力画面'!$E$16:$E$55,"計画",'(①本体)入力画面'!$K$16:$K$55,'（品目計）修正しない事'!$B24)</f>
        <v>0</v>
      </c>
      <c r="X24" s="229">
        <f>COUNTIFS('(①本体)入力画面'!$E$16:$E$55,"計画",'(①本体)入力画面'!$K$16:$K$55,B24,'(①本体)入力画面'!CQ$16:CQ$55,1)</f>
        <v>0</v>
      </c>
      <c r="Y24" s="230">
        <f>SUMIFS('(①本体)入力画面'!$CR$16:$CR$55,'(①本体)入力画面'!$E$16:$E$55,"計画",'(①本体)入力画面'!$K$16:$K$55,'（品目計）修正しない事'!$B24)</f>
        <v>0</v>
      </c>
      <c r="Z24" s="263">
        <f>SUMIFS('(①本体)入力画面'!$CS$16:$CS$55,'(①本体)入力画面'!$E$16:$E$55,"計画",'(①本体)入力画面'!$K$16:$K$55,'（品目計）修正しない事'!$B24)</f>
        <v>0</v>
      </c>
      <c r="AA24" s="263">
        <f>SUMIFS('(①本体)入力画面'!$CV$16:$CV$55,'(①本体)入力画面'!$E$16:$E$55,"計画",'(①本体)入力画面'!$K$16:$K$55,'（品目計）修正しない事'!$B24)</f>
        <v>0</v>
      </c>
      <c r="AB24" s="229">
        <v>0</v>
      </c>
      <c r="AC24" s="230">
        <v>0</v>
      </c>
      <c r="AD24" s="263">
        <v>0</v>
      </c>
      <c r="AE24" s="263">
        <v>0</v>
      </c>
      <c r="AF24" s="229">
        <f>COUNTIFS('(①本体)入力画面'!$E$16:$E$55,"計画",'(①本体)入力画面'!$K$16:$K$55,B24,'(①本体)入力画面'!DB$16:DB$55,1)</f>
        <v>0</v>
      </c>
      <c r="AG24" s="230">
        <f>SUMIFS('(①本体)入力画面'!$DC$16:$DC$55,'(①本体)入力画面'!$E$16:$E$55,"計画",'(①本体)入力画面'!$K$16:$K$55,'（品目計）修正しない事'!$B24)</f>
        <v>0</v>
      </c>
      <c r="AH24" s="263">
        <f>SUMIFS('(①本体)入力画面'!$DD$16:$DD$55,'(①本体)入力画面'!$E$16:$E$55,"計画",'(①本体)入力画面'!$K$16:$K$55,'（品目計）修正しない事'!$B24)</f>
        <v>0</v>
      </c>
      <c r="AI24" s="263">
        <f>SUMIFS('(①本体)入力画面'!$DE$16:$DE$55,'(①本体)入力画面'!$E$16:$E$55,"計画",'(①本体)入力画面'!$K$16:$K$55,'（品目計）修正しない事'!$B24)</f>
        <v>0</v>
      </c>
      <c r="AJ24" s="229">
        <f>COUNTIFS('(①本体)入力画面'!$E$16:$E$55,"計画",'(①本体)入力画面'!$K$16:$K$55,B24,'(①本体)入力画面'!DK$16:DK$55,1)+COUNTIFS('(①本体)入力画面'!$E$16:$E$55,"計画",'(①本体)入力画面'!$K$16:$K$55,B24,'(①本体)入力画面'!DT$16:DT$55,1)+COUNTIFS('(①本体)入力画面'!$E$16:$E$55,"計画",'(①本体)入力画面'!$K$16:$K$55,B24,'(①本体)入力画面'!EC$16:EC$55,1)</f>
        <v>0</v>
      </c>
      <c r="AK24" s="230">
        <f>SUMIFS('(①本体)入力画面'!$EK$16:$EK$55,'(①本体)入力画面'!$E$16:$E$55,"計画",'(①本体)入力画面'!$K$16:$K$55,'（品目計）修正しない事'!$B24)</f>
        <v>0</v>
      </c>
      <c r="AL24" s="263">
        <f>SUMIFS('(①本体)入力画面'!$EL$16:$EL$55,'(①本体)入力画面'!$E$16:$E$55,"計画",'(①本体)入力画面'!$K$16:$K$55,'（品目計）修正しない事'!$B24)</f>
        <v>0</v>
      </c>
      <c r="AM24" s="231">
        <f>SUMIFS('(①本体)入力画面'!$EM$16:$EM$55,'(①本体)入力画面'!$E$16:$E$55,"計画",'(①本体)入力画面'!$K$16:$K$55,'（品目計）修正しない事'!$B24)</f>
        <v>0</v>
      </c>
    </row>
    <row r="25" spans="1:48" ht="27" customHeight="1">
      <c r="A25" s="232">
        <v>16</v>
      </c>
      <c r="B25" s="862" t="s">
        <v>84</v>
      </c>
      <c r="C25" s="863"/>
      <c r="D25" s="276">
        <v>0</v>
      </c>
      <c r="E25" s="277">
        <v>0</v>
      </c>
      <c r="F25" s="278">
        <v>0</v>
      </c>
      <c r="G25" s="279">
        <v>0</v>
      </c>
      <c r="H25" s="229">
        <f>COUNTIFS('(①本体)入力画面'!$E$16:$E$55,"計画",'(①本体)入力画面'!$K$16:$K$55,B25,'(①本体)入力画面'!AF$16:AF$55,1)+COUNTIFS('(①本体)入力画面'!$E$16:$E$55,"計画",'(①本体)入力画面'!$K$16:$K$55,B25,'(①本体)入力画面'!U$16:U$55,1)</f>
        <v>0</v>
      </c>
      <c r="I25" s="230">
        <f>SUMIFS('(①本体)入力画面'!$AG$16:$AG$55,'(①本体)入力画面'!$E$16:$E$55,"計画",'(①本体)入力画面'!$K$16:$K$55,'（品目計）修正しない事'!$B25)+SUMIFS('(①本体)入力画面'!$V$16:$V$55,'(①本体)入力画面'!$E$16:$E$55,"計画",'(①本体)入力画面'!$K$16:$K$55,'（品目計）修正しない事'!$B25)</f>
        <v>0</v>
      </c>
      <c r="J25" s="264">
        <f>SUMIFS('(①本体)入力画面'!$AH$16:$AH$55,'(①本体)入力画面'!$E$16:$E$55,"計画",'(①本体)入力画面'!$K$16:$K$55,'（品目計）修正しない事'!$B25)+SUMIFS('(①本体)入力画面'!$X$16:$X$55,'(①本体)入力画面'!$E$16:$E$55,"計画",'(①本体)入力画面'!$K$16:$K$55,'（品目計）修正しない事'!$B25)</f>
        <v>0</v>
      </c>
      <c r="K25" s="263">
        <f>SUMIFS('(①本体)入力画面'!$AI$16:$AI$55,'(①本体)入力画面'!$E$16:$E$55,"計画",'(①本体)入力画面'!$K$16:$K$55,'（品目計）修正しない事'!$B25)+SUMIFS('(①本体)入力画面'!$Z$16:$Z$55,'(①本体)入力画面'!$E$16:$E$55,"計画",'(①本体)入力画面'!$K$16:$K$55,'（品目計）修正しない事'!$B25)</f>
        <v>0</v>
      </c>
      <c r="L25" s="229">
        <v>0</v>
      </c>
      <c r="M25" s="230">
        <v>0</v>
      </c>
      <c r="N25" s="264">
        <v>0</v>
      </c>
      <c r="O25" s="263">
        <v>0</v>
      </c>
      <c r="P25" s="229">
        <f>COUNTIFS('(①本体)入力画面'!$E$16:$E$55,"計画",'(①本体)入力画面'!$K$16:$K$55,B25,'(①本体)入力画面'!AO$16:AO$55,1)</f>
        <v>0</v>
      </c>
      <c r="Q25" s="230">
        <f>SUMIFS('(①本体)入力画面'!$AP$16:$AP$55,'(①本体)入力画面'!$E$16:$E$55,"計画",'(①本体)入力画面'!$K$16:$K$55,'（品目計）修正しない事'!$B25)</f>
        <v>0</v>
      </c>
      <c r="R25" s="264">
        <f>SUMIFS('(①本体)入力画面'!$AR$16:$AR$55,'(①本体)入力画面'!$E$16:$E$55,"計画",'(①本体)入力画面'!$K$16:$K$55,'（品目計）修正しない事'!$B25)</f>
        <v>0</v>
      </c>
      <c r="S25" s="263">
        <f>SUMIFS('(①本体)入力画面'!$AT$16:$AT$55,'(①本体)入力画面'!$E$16:$E$55,"計画",'(①本体)入力画面'!$K$16:$K$55,'（品目計）修正しない事'!$B25)</f>
        <v>0</v>
      </c>
      <c r="T25" s="229">
        <f>COUNTIFS('(①本体)入力画面'!$E$16:$E$55,"計画",'(①本体)入力画面'!$K$16:$K$55,B25,'(①本体)入力画面'!AZ$16:AZ$55,1)+COUNTIFS('(①本体)入力画面'!$E$16:$E$55,"計画",'(①本体)入力画面'!$K$16:$K$55,B25,'(①本体)入力画面'!BI$16:BI$55,1)+COUNTIFS('(①本体)入力画面'!$E$16:$E$55,"計画",'(①本体)入力画面'!$K$16:$K$55,B25,'(①本体)入力画面'!BR$16:BR$55,1)+COUNTIFS('(①本体)入力画面'!$E$16:$E$55,"計画",'(①本体)入力画面'!$K$16:$K$55,B25,'(①本体)入力画面'!CA$16:CA$55,1)</f>
        <v>0</v>
      </c>
      <c r="U25" s="230">
        <f>SUMIFS('(①本体)入力画面'!$CI$16:$CI$55,'(①本体)入力画面'!$E$16:$E$55,"計画",'(①本体)入力画面'!$K$16:$K$55,'（品目計）修正しない事'!$B25)</f>
        <v>0</v>
      </c>
      <c r="V25" s="263">
        <f>SUMIFS('(①本体)入力画面'!$CJ$16:$CJ$55,'(①本体)入力画面'!$E$16:$E$55,"計画",'(①本体)入力画面'!$K$16:$K$55,'（品目計）修正しない事'!$B25)</f>
        <v>0</v>
      </c>
      <c r="W25" s="263">
        <f>SUMIFS('(①本体)入力画面'!$CK$16:$CK$55,'(①本体)入力画面'!$E$16:$E$55,"計画",'(①本体)入力画面'!$K$16:$K$55,'（品目計）修正しない事'!$B25)</f>
        <v>0</v>
      </c>
      <c r="X25" s="229">
        <v>0</v>
      </c>
      <c r="Y25" s="230">
        <v>0</v>
      </c>
      <c r="Z25" s="263">
        <v>0</v>
      </c>
      <c r="AA25" s="263">
        <v>0</v>
      </c>
      <c r="AB25" s="229">
        <f>COUNTIFS('(①本体)入力画面'!$E$16:$E$55,"計画",'(①本体)入力画面'!$K$16:$K$55,B25,'(①本体)入力画面'!CQ$16:CQ$55,1)</f>
        <v>0</v>
      </c>
      <c r="AC25" s="230">
        <f>SUMIFS('(①本体)入力画面'!$CR$16:$CR$55,'(①本体)入力画面'!$E$16:$E$55,"計画",'(①本体)入力画面'!$K$16:$K$55,'（品目計）修正しない事'!$B25)</f>
        <v>0</v>
      </c>
      <c r="AD25" s="263">
        <f>SUMIFS('(①本体)入力画面'!$CT$16:$CT$55,'(①本体)入力画面'!$E$16:$E$55,"計画",'(①本体)入力画面'!$K$16:$K$55,'（品目計）修正しない事'!$B25)</f>
        <v>0</v>
      </c>
      <c r="AE25" s="263">
        <f>SUMIFS('(①本体)入力画面'!$CV$16:$CV$55,'(①本体)入力画面'!$E$16:$E$55,"計画",'(①本体)入力画面'!$K$16:$K$55,'（品目計）修正しない事'!$B25)</f>
        <v>0</v>
      </c>
      <c r="AF25" s="229">
        <f>COUNTIFS('(①本体)入力画面'!$E$16:$E$55,"計画",'(①本体)入力画面'!$K$16:$K$55,B25,'(①本体)入力画面'!DB$16:DB$55,1)</f>
        <v>0</v>
      </c>
      <c r="AG25" s="230">
        <f>SUMIFS('(①本体)入力画面'!$DC$16:$DC$55,'(①本体)入力画面'!$E$16:$E$55,"計画",'(①本体)入力画面'!$K$16:$K$55,'（品目計）修正しない事'!$B25)</f>
        <v>0</v>
      </c>
      <c r="AH25" s="263">
        <f>SUMIFS('(①本体)入力画面'!$DD$16:$DD$55,'(①本体)入力画面'!$E$16:$E$55,"計画",'(①本体)入力画面'!$K$16:$K$55,'（品目計）修正しない事'!$B25)</f>
        <v>0</v>
      </c>
      <c r="AI25" s="263">
        <f>SUMIFS('(①本体)入力画面'!$DE$16:$DE$55,'(①本体)入力画面'!$E$16:$E$55,"計画",'(①本体)入力画面'!$K$16:$K$55,'（品目計）修正しない事'!$B25)</f>
        <v>0</v>
      </c>
      <c r="AJ25" s="229">
        <f>COUNTIFS('(①本体)入力画面'!$E$16:$E$55,"計画",'(①本体)入力画面'!$K$16:$K$55,B25,'(①本体)入力画面'!DK$16:DK$55,1)+COUNTIFS('(①本体)入力画面'!$E$16:$E$55,"計画",'(①本体)入力画面'!$K$16:$K$55,B25,'(①本体)入力画面'!DT$16:DT$55,1)+COUNTIFS('(①本体)入力画面'!$E$16:$E$55,"計画",'(①本体)入力画面'!$K$16:$K$55,B25,'(①本体)入力画面'!EC$16:EC$55,1)</f>
        <v>0</v>
      </c>
      <c r="AK25" s="230">
        <f>SUMIFS('(①本体)入力画面'!$EK$16:$EK$55,'(①本体)入力画面'!$E$16:$E$55,"計画",'(①本体)入力画面'!$K$16:$K$55,'（品目計）修正しない事'!$B25)</f>
        <v>0</v>
      </c>
      <c r="AL25" s="263">
        <f>SUMIFS('(①本体)入力画面'!$EL$16:$EL$55,'(①本体)入力画面'!$E$16:$E$55,"計画",'(①本体)入力画面'!$K$16:$K$55,'（品目計）修正しない事'!$B25)</f>
        <v>0</v>
      </c>
      <c r="AM25" s="231">
        <f>SUMIFS('(①本体)入力画面'!$EM$16:$EM$55,'(①本体)入力画面'!$E$16:$E$55,"計画",'(①本体)入力画面'!$K$16:$K$55,'（品目計）修正しない事'!$B25)</f>
        <v>0</v>
      </c>
    </row>
    <row r="26" spans="1:48" ht="27" customHeight="1">
      <c r="A26" s="233"/>
      <c r="B26" s="830" t="s">
        <v>198</v>
      </c>
      <c r="C26" s="831"/>
      <c r="D26" s="229">
        <f t="shared" ref="D26:AM26" si="0">SUM(D10:D25)</f>
        <v>0</v>
      </c>
      <c r="E26" s="230">
        <f t="shared" si="0"/>
        <v>0</v>
      </c>
      <c r="F26" s="265">
        <f t="shared" si="0"/>
        <v>0</v>
      </c>
      <c r="G26" s="263">
        <f t="shared" si="0"/>
        <v>0</v>
      </c>
      <c r="H26" s="229">
        <f t="shared" si="0"/>
        <v>0</v>
      </c>
      <c r="I26" s="230">
        <f t="shared" si="0"/>
        <v>0</v>
      </c>
      <c r="J26" s="265">
        <f t="shared" si="0"/>
        <v>0</v>
      </c>
      <c r="K26" s="263">
        <f t="shared" si="0"/>
        <v>0</v>
      </c>
      <c r="L26" s="229">
        <f t="shared" si="0"/>
        <v>0</v>
      </c>
      <c r="M26" s="230">
        <f t="shared" si="0"/>
        <v>0</v>
      </c>
      <c r="N26" s="265">
        <f t="shared" si="0"/>
        <v>0</v>
      </c>
      <c r="O26" s="263">
        <f t="shared" si="0"/>
        <v>0</v>
      </c>
      <c r="P26" s="229">
        <f t="shared" si="0"/>
        <v>0</v>
      </c>
      <c r="Q26" s="230">
        <f t="shared" si="0"/>
        <v>0</v>
      </c>
      <c r="R26" s="265">
        <f t="shared" si="0"/>
        <v>0</v>
      </c>
      <c r="S26" s="263">
        <f t="shared" si="0"/>
        <v>0</v>
      </c>
      <c r="T26" s="229">
        <f t="shared" si="0"/>
        <v>0</v>
      </c>
      <c r="U26" s="230">
        <f t="shared" si="0"/>
        <v>0</v>
      </c>
      <c r="V26" s="263">
        <f t="shared" si="0"/>
        <v>0</v>
      </c>
      <c r="W26" s="263">
        <f t="shared" si="0"/>
        <v>0</v>
      </c>
      <c r="X26" s="229">
        <f t="shared" si="0"/>
        <v>0</v>
      </c>
      <c r="Y26" s="230">
        <f t="shared" si="0"/>
        <v>0</v>
      </c>
      <c r="Z26" s="263">
        <f t="shared" si="0"/>
        <v>0</v>
      </c>
      <c r="AA26" s="263">
        <f t="shared" si="0"/>
        <v>0</v>
      </c>
      <c r="AB26" s="229">
        <f t="shared" si="0"/>
        <v>0</v>
      </c>
      <c r="AC26" s="230">
        <f t="shared" si="0"/>
        <v>0</v>
      </c>
      <c r="AD26" s="263">
        <f t="shared" si="0"/>
        <v>0</v>
      </c>
      <c r="AE26" s="263">
        <f t="shared" si="0"/>
        <v>0</v>
      </c>
      <c r="AF26" s="229">
        <f t="shared" si="0"/>
        <v>0</v>
      </c>
      <c r="AG26" s="230">
        <f t="shared" si="0"/>
        <v>0</v>
      </c>
      <c r="AH26" s="263">
        <f t="shared" si="0"/>
        <v>0</v>
      </c>
      <c r="AI26" s="263">
        <f t="shared" si="0"/>
        <v>0</v>
      </c>
      <c r="AJ26" s="229">
        <f t="shared" si="0"/>
        <v>0</v>
      </c>
      <c r="AK26" s="230">
        <f t="shared" si="0"/>
        <v>0</v>
      </c>
      <c r="AL26" s="263">
        <f t="shared" si="0"/>
        <v>0</v>
      </c>
      <c r="AM26" s="231">
        <f t="shared" si="0"/>
        <v>0</v>
      </c>
      <c r="AN26" s="234"/>
      <c r="AO26" s="234"/>
      <c r="AP26" s="234"/>
      <c r="AQ26" s="234"/>
      <c r="AR26" s="234"/>
      <c r="AS26" s="234"/>
      <c r="AT26" s="234"/>
      <c r="AU26" s="234"/>
      <c r="AV26" s="234"/>
    </row>
    <row r="27" spans="1:48" s="228" customFormat="1" ht="27" customHeight="1">
      <c r="A27" s="864"/>
      <c r="B27" s="864"/>
      <c r="C27" s="864"/>
      <c r="D27" s="864"/>
      <c r="E27" s="864"/>
      <c r="F27" s="864"/>
      <c r="G27" s="864"/>
      <c r="H27" s="864"/>
      <c r="I27" s="864"/>
      <c r="J27" s="864"/>
      <c r="K27" s="864"/>
      <c r="L27" s="864"/>
      <c r="M27" s="864"/>
      <c r="N27" s="865"/>
      <c r="O27" s="865"/>
      <c r="P27" s="865"/>
      <c r="Q27" s="865"/>
      <c r="R27" s="865"/>
      <c r="S27" s="865"/>
      <c r="T27" s="865"/>
      <c r="U27" s="865"/>
      <c r="V27" s="865"/>
      <c r="W27" s="865"/>
      <c r="X27" s="865"/>
      <c r="Y27" s="865"/>
      <c r="Z27" s="865"/>
      <c r="AA27" s="865"/>
      <c r="AB27" s="865"/>
      <c r="AC27" s="865"/>
      <c r="AD27" s="865"/>
      <c r="AE27" s="865"/>
      <c r="AF27" s="865"/>
      <c r="AG27" s="865"/>
    </row>
    <row r="28" spans="1:48" s="228" customFormat="1" ht="27" customHeight="1">
      <c r="A28" s="866"/>
      <c r="B28" s="866"/>
      <c r="C28" s="866"/>
      <c r="D28" s="866"/>
      <c r="E28" s="866"/>
      <c r="F28" s="866"/>
      <c r="G28" s="866"/>
      <c r="H28" s="866"/>
      <c r="I28" s="866"/>
      <c r="J28" s="866"/>
      <c r="K28" s="866"/>
      <c r="L28" s="866"/>
      <c r="M28" s="866"/>
      <c r="N28" s="866"/>
      <c r="O28" s="866"/>
      <c r="P28" s="866"/>
      <c r="Q28" s="866"/>
      <c r="R28" s="866"/>
      <c r="S28" s="866"/>
      <c r="T28" s="866"/>
      <c r="U28" s="866"/>
      <c r="V28" s="866"/>
      <c r="W28" s="866"/>
      <c r="X28" s="866"/>
      <c r="Y28" s="866"/>
      <c r="Z28" s="866"/>
      <c r="AA28" s="866"/>
      <c r="AB28" s="867"/>
      <c r="AC28" s="867"/>
      <c r="AD28" s="867"/>
      <c r="AE28" s="867"/>
      <c r="AF28" s="867"/>
      <c r="AG28" s="867"/>
    </row>
    <row r="29" spans="1:48" s="228" customFormat="1" ht="27" customHeight="1">
      <c r="A29" s="866"/>
      <c r="B29" s="866"/>
      <c r="C29" s="866"/>
      <c r="D29" s="866"/>
      <c r="E29" s="866"/>
      <c r="F29" s="866"/>
      <c r="G29" s="866"/>
      <c r="H29" s="866"/>
      <c r="I29" s="866"/>
      <c r="J29" s="866"/>
      <c r="K29" s="866"/>
      <c r="L29" s="866"/>
      <c r="M29" s="866"/>
      <c r="N29" s="866"/>
      <c r="O29" s="866"/>
      <c r="P29" s="866"/>
      <c r="Q29" s="866"/>
      <c r="R29" s="866"/>
      <c r="S29" s="866"/>
      <c r="T29" s="867"/>
      <c r="U29" s="867"/>
      <c r="V29" s="867"/>
      <c r="W29" s="867"/>
      <c r="X29" s="867"/>
      <c r="Y29" s="867"/>
      <c r="Z29" s="867"/>
      <c r="AA29" s="867"/>
      <c r="AB29" s="867"/>
      <c r="AC29" s="867"/>
      <c r="AD29" s="867"/>
      <c r="AE29" s="867"/>
      <c r="AF29" s="867"/>
      <c r="AG29" s="867"/>
    </row>
    <row r="30" spans="1:48" s="228" customFormat="1" ht="27" customHeight="1">
      <c r="A30" s="866"/>
      <c r="B30" s="866"/>
      <c r="C30" s="866"/>
      <c r="D30" s="866"/>
      <c r="E30" s="866"/>
      <c r="F30" s="866"/>
      <c r="G30" s="866"/>
      <c r="H30" s="866"/>
      <c r="I30" s="866"/>
      <c r="J30" s="866"/>
      <c r="K30" s="866"/>
      <c r="L30" s="866"/>
      <c r="M30" s="866"/>
      <c r="N30" s="866"/>
      <c r="O30" s="866"/>
      <c r="P30" s="866"/>
      <c r="Q30" s="866"/>
      <c r="R30" s="866"/>
      <c r="S30" s="866"/>
      <c r="T30" s="866"/>
      <c r="U30" s="866"/>
      <c r="V30" s="866"/>
      <c r="W30" s="866"/>
      <c r="X30" s="866"/>
      <c r="Y30" s="866"/>
      <c r="Z30" s="866"/>
      <c r="AA30" s="866"/>
      <c r="AB30" s="866"/>
      <c r="AC30" s="866"/>
      <c r="AD30" s="866"/>
      <c r="AE30" s="866"/>
      <c r="AF30" s="866"/>
      <c r="AG30" s="866"/>
    </row>
    <row r="31" spans="1:48" ht="27" customHeight="1">
      <c r="A31" s="235"/>
      <c r="B31" s="235"/>
      <c r="C31" s="235"/>
      <c r="D31" s="235"/>
      <c r="E31" s="235"/>
      <c r="F31" s="235"/>
      <c r="G31" s="235"/>
      <c r="H31" s="235"/>
      <c r="I31" s="235"/>
      <c r="J31" s="235"/>
      <c r="K31" s="235"/>
      <c r="L31" s="235"/>
      <c r="M31" s="235"/>
      <c r="N31" s="235"/>
      <c r="O31" s="235"/>
      <c r="P31" s="235"/>
      <c r="Q31" s="235"/>
      <c r="R31" s="235"/>
      <c r="S31" s="235"/>
    </row>
    <row r="32" spans="1:48" ht="27" customHeight="1">
      <c r="I32" s="269" t="s">
        <v>186</v>
      </c>
      <c r="K32" s="272" t="s">
        <v>199</v>
      </c>
      <c r="L32" s="228"/>
      <c r="M32" s="272"/>
      <c r="P32" s="272"/>
      <c r="Q32" s="272"/>
      <c r="R32" s="272"/>
      <c r="S32" s="272"/>
      <c r="T32" s="272"/>
      <c r="U32" s="272"/>
      <c r="Y32" s="236" t="s">
        <v>186</v>
      </c>
      <c r="AA32" s="228" t="s">
        <v>200</v>
      </c>
      <c r="AE32" s="237" t="s">
        <v>186</v>
      </c>
    </row>
    <row r="33" spans="1:37" ht="27" customHeight="1">
      <c r="A33" s="874" t="s">
        <v>209</v>
      </c>
      <c r="B33" s="875"/>
      <c r="C33" s="875"/>
      <c r="D33" s="830" t="s">
        <v>227</v>
      </c>
      <c r="E33" s="851"/>
      <c r="F33" s="851"/>
      <c r="G33" s="851"/>
      <c r="H33" s="851"/>
      <c r="I33" s="831"/>
      <c r="J33" s="235"/>
      <c r="K33" s="838" t="s">
        <v>209</v>
      </c>
      <c r="L33" s="852"/>
      <c r="M33" s="852"/>
      <c r="N33" s="838" t="s">
        <v>201</v>
      </c>
      <c r="O33" s="852"/>
      <c r="P33" s="852"/>
      <c r="Q33" s="836"/>
      <c r="R33" s="838" t="s">
        <v>202</v>
      </c>
      <c r="S33" s="852"/>
      <c r="T33" s="852"/>
      <c r="U33" s="836"/>
      <c r="V33" s="838" t="s">
        <v>203</v>
      </c>
      <c r="W33" s="852"/>
      <c r="X33" s="852"/>
      <c r="Y33" s="836"/>
      <c r="AA33" s="856" t="s">
        <v>256</v>
      </c>
      <c r="AB33" s="857"/>
      <c r="AC33" s="857"/>
      <c r="AD33" s="857"/>
      <c r="AE33" s="858"/>
      <c r="AK33" s="280"/>
    </row>
    <row r="34" spans="1:37" ht="27" customHeight="1">
      <c r="A34" s="876"/>
      <c r="B34" s="877"/>
      <c r="C34" s="877"/>
      <c r="D34" s="890" t="s">
        <v>266</v>
      </c>
      <c r="E34" s="893" t="s">
        <v>265</v>
      </c>
      <c r="F34" s="885" t="s">
        <v>195</v>
      </c>
      <c r="G34" s="838" t="s">
        <v>196</v>
      </c>
      <c r="H34" s="852"/>
      <c r="I34" s="836"/>
      <c r="J34" s="632"/>
      <c r="K34" s="853"/>
      <c r="L34" s="854"/>
      <c r="M34" s="854"/>
      <c r="N34" s="839"/>
      <c r="O34" s="855"/>
      <c r="P34" s="855"/>
      <c r="Q34" s="837"/>
      <c r="R34" s="839"/>
      <c r="S34" s="855"/>
      <c r="T34" s="855"/>
      <c r="U34" s="837"/>
      <c r="V34" s="839"/>
      <c r="W34" s="855"/>
      <c r="X34" s="855"/>
      <c r="Y34" s="837"/>
      <c r="AA34" s="844" t="s">
        <v>255</v>
      </c>
      <c r="AB34" s="844" t="s">
        <v>204</v>
      </c>
      <c r="AC34" s="838" t="s">
        <v>197</v>
      </c>
      <c r="AD34" s="852"/>
      <c r="AE34" s="836"/>
      <c r="AK34" s="280"/>
    </row>
    <row r="35" spans="1:37" ht="27" customHeight="1">
      <c r="A35" s="876"/>
      <c r="B35" s="877"/>
      <c r="C35" s="877"/>
      <c r="D35" s="891"/>
      <c r="E35" s="894"/>
      <c r="F35" s="886"/>
      <c r="G35" s="853" t="s">
        <v>205</v>
      </c>
      <c r="H35" s="888" t="s">
        <v>263</v>
      </c>
      <c r="I35" s="888" t="s">
        <v>207</v>
      </c>
      <c r="J35" s="633"/>
      <c r="K35" s="853"/>
      <c r="L35" s="854"/>
      <c r="M35" s="854"/>
      <c r="N35" s="840" t="s">
        <v>266</v>
      </c>
      <c r="O35" s="836" t="s">
        <v>265</v>
      </c>
      <c r="P35" s="844" t="s">
        <v>195</v>
      </c>
      <c r="Q35" s="842" t="s">
        <v>197</v>
      </c>
      <c r="R35" s="840" t="s">
        <v>266</v>
      </c>
      <c r="S35" s="836" t="s">
        <v>265</v>
      </c>
      <c r="T35" s="838" t="s">
        <v>195</v>
      </c>
      <c r="U35" s="842" t="s">
        <v>264</v>
      </c>
      <c r="V35" s="840" t="s">
        <v>266</v>
      </c>
      <c r="W35" s="836" t="s">
        <v>265</v>
      </c>
      <c r="X35" s="844" t="s">
        <v>195</v>
      </c>
      <c r="Y35" s="846" t="s">
        <v>264</v>
      </c>
      <c r="AA35" s="859"/>
      <c r="AB35" s="859"/>
      <c r="AC35" s="848" t="s">
        <v>208</v>
      </c>
      <c r="AD35" s="850" t="s">
        <v>206</v>
      </c>
      <c r="AE35" s="850" t="s">
        <v>207</v>
      </c>
    </row>
    <row r="36" spans="1:37" ht="27" customHeight="1">
      <c r="A36" s="879"/>
      <c r="B36" s="880"/>
      <c r="C36" s="880"/>
      <c r="D36" s="892"/>
      <c r="E36" s="895"/>
      <c r="F36" s="887"/>
      <c r="G36" s="839"/>
      <c r="H36" s="889"/>
      <c r="I36" s="889"/>
      <c r="J36" s="633"/>
      <c r="K36" s="839"/>
      <c r="L36" s="855"/>
      <c r="M36" s="855"/>
      <c r="N36" s="841"/>
      <c r="O36" s="837"/>
      <c r="P36" s="845"/>
      <c r="Q36" s="843"/>
      <c r="R36" s="841"/>
      <c r="S36" s="837"/>
      <c r="T36" s="839"/>
      <c r="U36" s="843"/>
      <c r="V36" s="841"/>
      <c r="W36" s="837"/>
      <c r="X36" s="845"/>
      <c r="Y36" s="847"/>
      <c r="AA36" s="845"/>
      <c r="AB36" s="845"/>
      <c r="AC36" s="849"/>
      <c r="AD36" s="849"/>
      <c r="AE36" s="849"/>
    </row>
    <row r="37" spans="1:37" ht="27" customHeight="1">
      <c r="A37" s="627">
        <v>1</v>
      </c>
      <c r="B37" s="834" t="s">
        <v>212</v>
      </c>
      <c r="C37" s="835"/>
      <c r="D37" s="229">
        <f t="shared" ref="D37:D38" si="1">D10+H10+L10+P10+T10+X10+AB10+AF10+AJ10</f>
        <v>0</v>
      </c>
      <c r="E37" s="238">
        <f t="shared" ref="E37:E38" si="2">E10+I10+M10+Q10+U10+Y10+AC10+AG10+AK10</f>
        <v>0</v>
      </c>
      <c r="F37" s="239">
        <f t="shared" ref="F37:F38" si="3">F10+J10+N10+R10+V10+Z10+AD10+AH10+AL10</f>
        <v>0</v>
      </c>
      <c r="G37" s="263">
        <f t="shared" ref="G37:G38" si="4">G10+K10+O10+S10+W10+AA10+AE10+AI10+AM10</f>
        <v>0</v>
      </c>
      <c r="H37" s="231">
        <f>SUMIFS('(①本体)入力画面'!$EU$16:$EU$55,'(①本体)入力画面'!$E$16:$E$55,"計画",'(①本体)入力画面'!$K$16:$K$55,'（品目計）修正しない事'!$B37)</f>
        <v>0</v>
      </c>
      <c r="I37" s="231">
        <f>SUMIFS('(①本体)入力画面'!$EV$16:$EV$55,'(①本体)入力画面'!$E$16:$E$55,"計画",'(①本体)入力画面'!$K$16:$K$55,'（品目計）修正しない事'!$B37)</f>
        <v>0</v>
      </c>
      <c r="J37" s="271"/>
      <c r="K37" s="241">
        <v>1</v>
      </c>
      <c r="L37" s="834" t="s">
        <v>212</v>
      </c>
      <c r="M37" s="835"/>
      <c r="N37" s="229">
        <f>COUNTIFS('(①本体)入力画面'!$E$16:$E$55,"計画",'(①本体)入力画面'!$K$16:$K$55,L37,'(①本体)入力画面'!U$16:U$55,1,'(①本体)入力画面'!$R$16:$R$55,"初 年 度")+COUNTIFS('(①本体)入力画面'!$E$16:$E$55,"計画",'(①本体)入力画面'!$K$16:$K$55,L37,'(①本体)入力画面'!AO$16:AO$55,1,'(①本体)入力画面'!$R$16:$R$55,"初 年 度")</f>
        <v>0</v>
      </c>
      <c r="O37" s="230">
        <f>SUMIFS('(①本体)入力画面'!$EY$16:$EY$55,'(①本体)入力画面'!$E$16:$E$55,"計画",'(①本体)入力画面'!$K$16:$K$55,'（品目計）修正しない事'!$B37,'(①本体)入力画面'!$R$16:$R$55,"初 年 度")</f>
        <v>0</v>
      </c>
      <c r="P37" s="263">
        <f>SUMIFS('(①本体)入力画面'!$EZ$16:$EZ$55,'(①本体)入力画面'!$E$16:$E$55,"計画",'(①本体)入力画面'!$K$16:$K$55,'（品目計）修正しない事'!$B37,'(①本体)入力画面'!$R$16:$R$55,"初 年 度")</f>
        <v>0</v>
      </c>
      <c r="Q37" s="263">
        <f>SUMIFS('(①本体)入力画面'!$FB$16:$FB$55,'(①本体)入力画面'!$E$16:$E$55,"計画",'(①本体)入力画面'!$K$16:$K$55,'（品目計）修正しない事'!$B37,'(①本体)入力画面'!$R$16:$R$55,"初 年 度")</f>
        <v>0</v>
      </c>
      <c r="R37" s="229">
        <f>COUNTIFS('(①本体)入力画面'!$E$16:$E$55,"計画",'(①本体)入力画面'!$K$16:$K$55,L37,'(①本体)入力画面'!U$16:U$55,1,'(①本体)入力画面'!$R$16:$R$55,"次 年 度")+COUNTIFS('(①本体)入力画面'!$E$16:$E$55,"計画",'(①本体)入力画面'!$K$16:$K$55,L37,'(①本体)入力画面'!AO$16:AO$55,1,'(①本体)入力画面'!$R$16:$R$55,"次 年 度")</f>
        <v>0</v>
      </c>
      <c r="S37" s="273">
        <f>SUMIFS('(①本体)入力画面'!$EY$16:$EY$55,'(①本体)入力画面'!$E$16:$E$55,"計画",'(①本体)入力画面'!$K$16:$K$55,'（品目計）修正しない事'!$B37,'(①本体)入力画面'!$R$16:$R$55,"次 年 度")</f>
        <v>0</v>
      </c>
      <c r="T37" s="263">
        <f>SUMIFS('(①本体)入力画面'!$EZ$16:$EZ$55,'(①本体)入力画面'!$E$16:$E$55,"計画",'(①本体)入力画面'!$K$16:$K$55,'（品目計）修正しない事'!$B37,'(①本体)入力画面'!$R$16:$R$55,"次 年 度")</f>
        <v>0</v>
      </c>
      <c r="U37" s="263">
        <f>SUMIFS('(①本体)入力画面'!$FC$16:$FC$55,'(①本体)入力画面'!$E$16:$E$55,"計画",'(①本体)入力画面'!$K$16:$K$55,'（品目計）修正しない事'!$B37,'(①本体)入力画面'!$R$16:$R$55,"次 年 度")</f>
        <v>0</v>
      </c>
      <c r="V37" s="229">
        <f t="shared" ref="V37:V38" si="5">N37+R37</f>
        <v>0</v>
      </c>
      <c r="W37" s="270">
        <f t="shared" ref="W37:W38" si="6">O37+S37</f>
        <v>0</v>
      </c>
      <c r="X37" s="231">
        <f t="shared" ref="X37:X38" si="7">P37+T37</f>
        <v>0</v>
      </c>
      <c r="Y37" s="264">
        <f t="shared" ref="Y37:Y38" si="8">Q37+U37</f>
        <v>0</v>
      </c>
      <c r="AA37" s="634" t="s">
        <v>257</v>
      </c>
      <c r="AB37" s="281"/>
      <c r="AC37" s="281"/>
      <c r="AD37" s="266"/>
      <c r="AE37" s="274"/>
    </row>
    <row r="38" spans="1:37" ht="27" customHeight="1">
      <c r="A38" s="232">
        <v>2</v>
      </c>
      <c r="B38" s="832" t="s">
        <v>213</v>
      </c>
      <c r="C38" s="833"/>
      <c r="D38" s="229">
        <f t="shared" si="1"/>
        <v>0</v>
      </c>
      <c r="E38" s="238">
        <f t="shared" si="2"/>
        <v>0</v>
      </c>
      <c r="F38" s="239">
        <f t="shared" si="3"/>
        <v>0</v>
      </c>
      <c r="G38" s="263">
        <f t="shared" si="4"/>
        <v>0</v>
      </c>
      <c r="H38" s="231">
        <f>SUMIFS('(①本体)入力画面'!$EU$16:$EU$55,'(①本体)入力画面'!$E$16:$E$55,"計画",'(①本体)入力画面'!$K$16:$K$55,'（品目計）修正しない事'!$B38)</f>
        <v>0</v>
      </c>
      <c r="I38" s="231">
        <f>SUMIFS('(①本体)入力画面'!$EV$16:$EV$55,'(①本体)入力画面'!$E$16:$E$55,"計画",'(①本体)入力画面'!$K$16:$K$55,'（品目計）修正しない事'!$B38)</f>
        <v>0</v>
      </c>
      <c r="J38" s="271"/>
      <c r="K38" s="232">
        <v>2</v>
      </c>
      <c r="L38" s="832" t="s">
        <v>213</v>
      </c>
      <c r="M38" s="833"/>
      <c r="N38" s="229">
        <f>COUNTIFS('(①本体)入力画面'!$E$16:$E$55,"計画",'(①本体)入力画面'!$K$16:$K$55,L38,'(①本体)入力画面'!U$16:U$55,1,'(①本体)入力画面'!$R$16:$R$55,"初 年 度")+COUNTIFS('(①本体)入力画面'!$E$16:$E$55,"計画",'(①本体)入力画面'!$K$16:$K$55,L38,'(①本体)入力画面'!AO$16:AO$55,1,'(①本体)入力画面'!$R$16:$R$55,"初 年 度")</f>
        <v>0</v>
      </c>
      <c r="O38" s="230">
        <f>SUMIFS('(①本体)入力画面'!$EY$16:$EY$55,'(①本体)入力画面'!$E$16:$E$55,"計画",'(①本体)入力画面'!$K$16:$K$55,'（品目計）修正しない事'!$B38,'(①本体)入力画面'!$R$16:$R$55,"初 年 度")</f>
        <v>0</v>
      </c>
      <c r="P38" s="263">
        <f>SUMIFS('(①本体)入力画面'!$EZ$16:$EZ$55,'(①本体)入力画面'!$E$16:$E$55,"計画",'(①本体)入力画面'!$K$16:$K$55,'（品目計）修正しない事'!$B38,'(①本体)入力画面'!$R$16:$R$55,"初 年 度")</f>
        <v>0</v>
      </c>
      <c r="Q38" s="263">
        <f>SUMIFS('(①本体)入力画面'!$FB$16:$FB$55,'(①本体)入力画面'!$E$16:$E$55,"計画",'(①本体)入力画面'!$K$16:$K$55,'（品目計）修正しない事'!$B38,'(①本体)入力画面'!$R$16:$R$55,"初 年 度")</f>
        <v>0</v>
      </c>
      <c r="R38" s="229">
        <f>COUNTIFS('(①本体)入力画面'!$E$16:$E$55,"計画",'(①本体)入力画面'!$K$16:$K$55,L38,'(①本体)入力画面'!U$16:U$55,1,'(①本体)入力画面'!$R$16:$R$55,"次 年 度")+COUNTIFS('(①本体)入力画面'!$E$16:$E$55,"計画",'(①本体)入力画面'!$K$16:$K$55,L38,'(①本体)入力画面'!AO$16:AO$55,1,'(①本体)入力画面'!$R$16:$R$55,"次 年 度")</f>
        <v>0</v>
      </c>
      <c r="S38" s="273">
        <f>SUMIFS('(①本体)入力画面'!$EY$16:$EY$55,'(①本体)入力画面'!$E$16:$E$55,"計画",'(①本体)入力画面'!$K$16:$K$55,'（品目計）修正しない事'!$B38,'(①本体)入力画面'!$R$16:$R$55,"次 年 度")</f>
        <v>0</v>
      </c>
      <c r="T38" s="263">
        <f>SUMIFS('(①本体)入力画面'!$EZ$16:$EZ$55,'(①本体)入力画面'!$E$16:$E$55,"計画",'(①本体)入力画面'!$K$16:$K$55,'（品目計）修正しない事'!$B38,'(①本体)入力画面'!$R$16:$R$55,"次 年 度")</f>
        <v>0</v>
      </c>
      <c r="U38" s="263">
        <f>SUMIFS('(①本体)入力画面'!$FC$16:$FC$55,'(①本体)入力画面'!$E$16:$E$55,"計画",'(①本体)入力画面'!$K$16:$K$55,'（品目計）修正しない事'!$B38,'(①本体)入力画面'!$R$16:$R$55,"次 年 度")</f>
        <v>0</v>
      </c>
      <c r="V38" s="229">
        <f t="shared" si="5"/>
        <v>0</v>
      </c>
      <c r="W38" s="270">
        <f t="shared" si="6"/>
        <v>0</v>
      </c>
      <c r="X38" s="231">
        <f t="shared" si="7"/>
        <v>0</v>
      </c>
      <c r="Y38" s="264">
        <f t="shared" si="8"/>
        <v>0</v>
      </c>
      <c r="AA38" s="634" t="s">
        <v>259</v>
      </c>
      <c r="AB38" s="263">
        <f>F26+N26+Z26</f>
        <v>0</v>
      </c>
      <c r="AC38" s="263">
        <f>G26+O26+AA26</f>
        <v>0</v>
      </c>
      <c r="AD38" s="267"/>
      <c r="AE38" s="275"/>
    </row>
    <row r="39" spans="1:37" ht="27" customHeight="1">
      <c r="A39" s="626">
        <v>3</v>
      </c>
      <c r="B39" s="826" t="s">
        <v>214</v>
      </c>
      <c r="C39" s="827"/>
      <c r="D39" s="229">
        <f t="shared" ref="D39:D50" si="9">D12+H12+L12+P12+T12+X12+AB12+AF12+AJ12</f>
        <v>0</v>
      </c>
      <c r="E39" s="238">
        <f t="shared" ref="E39:E50" si="10">E12+I12+M12+Q12+U12+Y12+AC12+AG12+AK12</f>
        <v>0</v>
      </c>
      <c r="F39" s="239">
        <f t="shared" ref="F39:F50" si="11">F12+J12+N12+R12+V12+Z12+AD12+AH12+AL12</f>
        <v>0</v>
      </c>
      <c r="G39" s="263">
        <f t="shared" ref="G39:G50" si="12">G12+K12+O12+S12+W12+AA12+AE12+AI12+AM12</f>
        <v>0</v>
      </c>
      <c r="H39" s="231">
        <f>SUMIFS('(①本体)入力画面'!$EU$16:$EU$55,'(①本体)入力画面'!$E$16:$E$55,"計画",'(①本体)入力画面'!$K$16:$K$55,'（品目計）修正しない事'!$B39)</f>
        <v>0</v>
      </c>
      <c r="I39" s="231">
        <f>SUMIFS('(①本体)入力画面'!$EV$16:$EV$55,'(①本体)入力画面'!$E$16:$E$55,"計画",'(①本体)入力画面'!$K$16:$K$55,'（品目計）修正しない事'!$B39)</f>
        <v>0</v>
      </c>
      <c r="J39" s="271"/>
      <c r="K39" s="232">
        <v>3</v>
      </c>
      <c r="L39" s="826" t="s">
        <v>214</v>
      </c>
      <c r="M39" s="827"/>
      <c r="N39" s="229">
        <f>COUNTIFS('(①本体)入力画面'!$E$16:$E$55,"計画",'(①本体)入力画面'!$K$16:$K$55,L39,'(①本体)入力画面'!U$16:U$55,1,'(①本体)入力画面'!$R$16:$R$55,"初 年 度")+COUNTIFS('(①本体)入力画面'!$E$16:$E$55,"計画",'(①本体)入力画面'!$K$16:$K$55,L39,'(①本体)入力画面'!AO$16:AO$55,1,'(①本体)入力画面'!$R$16:$R$55,"初 年 度")</f>
        <v>0</v>
      </c>
      <c r="O39" s="230">
        <f>SUMIFS('(①本体)入力画面'!$EY$16:$EY$55,'(①本体)入力画面'!$E$16:$E$55,"計画",'(①本体)入力画面'!$K$16:$K$55,'（品目計）修正しない事'!$B39,'(①本体)入力画面'!$R$16:$R$55,"初 年 度")</f>
        <v>0</v>
      </c>
      <c r="P39" s="263">
        <f>SUMIFS('(①本体)入力画面'!$EZ$16:$EZ$55,'(①本体)入力画面'!$E$16:$E$55,"計画",'(①本体)入力画面'!$K$16:$K$55,'（品目計）修正しない事'!$B39,'(①本体)入力画面'!$R$16:$R$55,"初 年 度")</f>
        <v>0</v>
      </c>
      <c r="Q39" s="263">
        <f>SUMIFS('(①本体)入力画面'!$FB$16:$FB$55,'(①本体)入力画面'!$E$16:$E$55,"計画",'(①本体)入力画面'!$K$16:$K$55,'（品目計）修正しない事'!$B39,'(①本体)入力画面'!$R$16:$R$55,"初 年 度")</f>
        <v>0</v>
      </c>
      <c r="R39" s="229">
        <f>COUNTIFS('(①本体)入力画面'!$E$16:$E$55,"計画",'(①本体)入力画面'!$K$16:$K$55,L39,'(①本体)入力画面'!U$16:U$55,1,'(①本体)入力画面'!$R$16:$R$55,"次 年 度")+COUNTIFS('(①本体)入力画面'!$E$16:$E$55,"計画",'(①本体)入力画面'!$K$16:$K$55,L39,'(①本体)入力画面'!AO$16:AO$55,1,'(①本体)入力画面'!$R$16:$R$55,"次 年 度")</f>
        <v>0</v>
      </c>
      <c r="S39" s="273">
        <f>SUMIFS('(①本体)入力画面'!$EY$16:$EY$55,'(①本体)入力画面'!$E$16:$E$55,"計画",'(①本体)入力画面'!$K$16:$K$55,'（品目計）修正しない事'!$B39,'(①本体)入力画面'!$R$16:$R$55,"次 年 度")</f>
        <v>0</v>
      </c>
      <c r="T39" s="263">
        <f>SUMIFS('(①本体)入力画面'!$EZ$16:$EZ$55,'(①本体)入力画面'!$E$16:$E$55,"計画",'(①本体)入力画面'!$K$16:$K$55,'（品目計）修正しない事'!$B39,'(①本体)入力画面'!$R$16:$R$55,"次 年 度")</f>
        <v>0</v>
      </c>
      <c r="U39" s="263">
        <f>SUMIFS('(①本体)入力画面'!$FC$16:$FC$55,'(①本体)入力画面'!$E$16:$E$55,"計画",'(①本体)入力画面'!$K$16:$K$55,'（品目計）修正しない事'!$B39,'(①本体)入力画面'!$R$16:$R$55,"次 年 度")</f>
        <v>0</v>
      </c>
      <c r="V39" s="229">
        <f>N39+R39</f>
        <v>0</v>
      </c>
      <c r="W39" s="270">
        <f>O39+S39</f>
        <v>0</v>
      </c>
      <c r="X39" s="231">
        <f>P39+T39</f>
        <v>0</v>
      </c>
      <c r="Y39" s="264">
        <f>Q39+U39</f>
        <v>0</v>
      </c>
      <c r="AA39" s="634" t="s">
        <v>260</v>
      </c>
      <c r="AB39" s="263">
        <f>J26+R26+V26+AD26+AH26+AL26</f>
        <v>0</v>
      </c>
      <c r="AC39" s="263">
        <f>K26+S26+W26+AE26+AI26+AM26</f>
        <v>0</v>
      </c>
      <c r="AD39" s="267"/>
      <c r="AE39" s="275"/>
    </row>
    <row r="40" spans="1:37" ht="27" customHeight="1">
      <c r="A40" s="232">
        <v>4</v>
      </c>
      <c r="B40" s="826" t="s">
        <v>215</v>
      </c>
      <c r="C40" s="827"/>
      <c r="D40" s="229">
        <f t="shared" si="9"/>
        <v>0</v>
      </c>
      <c r="E40" s="230">
        <f t="shared" si="10"/>
        <v>0</v>
      </c>
      <c r="F40" s="239">
        <f t="shared" si="11"/>
        <v>0</v>
      </c>
      <c r="G40" s="263">
        <f t="shared" si="12"/>
        <v>0</v>
      </c>
      <c r="H40" s="231">
        <f>SUMIFS('(①本体)入力画面'!$EU$16:$EU$55,'(①本体)入力画面'!$E$16:$E$55,"計画",'(①本体)入力画面'!$K$16:$K$55,'（品目計）修正しない事'!$B40)</f>
        <v>0</v>
      </c>
      <c r="I40" s="231">
        <f>SUMIFS('(①本体)入力画面'!$EV$16:$EV$55,'(①本体)入力画面'!$E$16:$E$55,"計画",'(①本体)入力画面'!$K$16:$K$55,'（品目計）修正しない事'!$B40)</f>
        <v>0</v>
      </c>
      <c r="J40" s="271"/>
      <c r="K40" s="232">
        <v>4</v>
      </c>
      <c r="L40" s="826" t="s">
        <v>215</v>
      </c>
      <c r="M40" s="827"/>
      <c r="N40" s="229">
        <f>COUNTIFS('(①本体)入力画面'!$E$16:$E$55,"計画",'(①本体)入力画面'!$K$16:$K$55,L40,'(①本体)入力画面'!U$16:U$55,1,'(①本体)入力画面'!$R$16:$R$55,"初 年 度")+COUNTIFS('(①本体)入力画面'!$E$16:$E$55,"計画",'(①本体)入力画面'!$K$16:$K$55,L40,'(①本体)入力画面'!AO$16:AO$55,1,'(①本体)入力画面'!$R$16:$R$55,"初 年 度")</f>
        <v>0</v>
      </c>
      <c r="O40" s="230">
        <f>SUMIFS('(①本体)入力画面'!$EY$16:$EY$55,'(①本体)入力画面'!$E$16:$E$55,"計画",'(①本体)入力画面'!$K$16:$K$55,'（品目計）修正しない事'!$B40,'(①本体)入力画面'!$R$16:$R$55,"初 年 度")</f>
        <v>0</v>
      </c>
      <c r="P40" s="263">
        <f>SUMIFS('(①本体)入力画面'!$EZ$16:$EZ$55,'(①本体)入力画面'!$E$16:$E$55,"計画",'(①本体)入力画面'!$K$16:$K$55,'（品目計）修正しない事'!$B40,'(①本体)入力画面'!$R$16:$R$55,"初 年 度")</f>
        <v>0</v>
      </c>
      <c r="Q40" s="263">
        <f>SUMIFS('(①本体)入力画面'!$FB$16:$FB$55,'(①本体)入力画面'!$E$16:$E$55,"計画",'(①本体)入力画面'!$K$16:$K$55,'（品目計）修正しない事'!$B40,'(①本体)入力画面'!$R$16:$R$55,"初 年 度")</f>
        <v>0</v>
      </c>
      <c r="R40" s="229">
        <f>COUNTIFS('(①本体)入力画面'!$E$16:$E$55,"計画",'(①本体)入力画面'!$K$16:$K$55,L40,'(①本体)入力画面'!U$16:U$55,1,'(①本体)入力画面'!$R$16:$R$55,"次 年 度")+COUNTIFS('(①本体)入力画面'!$E$16:$E$55,"計画",'(①本体)入力画面'!$K$16:$K$55,L40,'(①本体)入力画面'!AO$16:AO$55,1,'(①本体)入力画面'!$R$16:$R$55,"次 年 度")</f>
        <v>0</v>
      </c>
      <c r="S40" s="273">
        <f>SUMIFS('(①本体)入力画面'!$EY$16:$EY$55,'(①本体)入力画面'!$E$16:$E$55,"計画",'(①本体)入力画面'!$K$16:$K$55,'（品目計）修正しない事'!$B40,'(①本体)入力画面'!$R$16:$R$55,"次 年 度")</f>
        <v>0</v>
      </c>
      <c r="T40" s="263">
        <f>SUMIFS('(①本体)入力画面'!$EZ$16:$EZ$55,'(①本体)入力画面'!$E$16:$E$55,"計画",'(①本体)入力画面'!$K$16:$K$55,'（品目計）修正しない事'!$B40,'(①本体)入力画面'!$R$16:$R$55,"次 年 度")</f>
        <v>0</v>
      </c>
      <c r="U40" s="263">
        <f>SUMIFS('(①本体)入力画面'!$FC$16:$FC$55,'(①本体)入力画面'!$E$16:$E$55,"計画",'(①本体)入力画面'!$K$16:$K$55,'（品目計）修正しない事'!$B40,'(①本体)入力画面'!$R$16:$R$55,"次 年 度")</f>
        <v>0</v>
      </c>
      <c r="V40" s="229">
        <f t="shared" ref="V40:V50" si="13">N40+R40</f>
        <v>0</v>
      </c>
      <c r="W40" s="270">
        <f t="shared" ref="W40:W50" si="14">O40+S40</f>
        <v>0</v>
      </c>
      <c r="X40" s="231">
        <f t="shared" ref="X40:X50" si="15">P40+T40</f>
        <v>0</v>
      </c>
      <c r="Y40" s="264">
        <f t="shared" ref="Y40:Y50" si="16">Q40+U40</f>
        <v>0</v>
      </c>
      <c r="AA40" s="635" t="s">
        <v>258</v>
      </c>
      <c r="AB40" s="263">
        <f>AB38+AB39</f>
        <v>0</v>
      </c>
      <c r="AC40" s="263">
        <f>AC38+AC39</f>
        <v>0</v>
      </c>
      <c r="AD40" s="268">
        <f>+H53</f>
        <v>0</v>
      </c>
      <c r="AE40" s="243">
        <f>I53</f>
        <v>0</v>
      </c>
    </row>
    <row r="41" spans="1:37" ht="27" customHeight="1">
      <c r="A41" s="240">
        <v>5</v>
      </c>
      <c r="B41" s="826" t="s">
        <v>216</v>
      </c>
      <c r="C41" s="827"/>
      <c r="D41" s="229">
        <f t="shared" si="9"/>
        <v>0</v>
      </c>
      <c r="E41" s="230">
        <f t="shared" si="10"/>
        <v>0</v>
      </c>
      <c r="F41" s="239">
        <f t="shared" si="11"/>
        <v>0</v>
      </c>
      <c r="G41" s="263">
        <f t="shared" si="12"/>
        <v>0</v>
      </c>
      <c r="H41" s="231">
        <f>SUMIFS('(①本体)入力画面'!$EU$16:$EU$55,'(①本体)入力画面'!$E$16:$E$55,"計画",'(①本体)入力画面'!$K$16:$K$55,'（品目計）修正しない事'!$B41)</f>
        <v>0</v>
      </c>
      <c r="I41" s="231">
        <f>SUMIFS('(①本体)入力画面'!$EV$16:$EV$55,'(①本体)入力画面'!$E$16:$E$55,"計画",'(①本体)入力画面'!$K$16:$K$55,'（品目計）修正しない事'!$B41)</f>
        <v>0</v>
      </c>
      <c r="J41" s="271"/>
      <c r="K41" s="232">
        <v>5</v>
      </c>
      <c r="L41" s="826" t="s">
        <v>216</v>
      </c>
      <c r="M41" s="827"/>
      <c r="N41" s="229">
        <f>COUNTIFS('(①本体)入力画面'!$E$16:$E$55,"計画",'(①本体)入力画面'!$K$16:$K$55,L41,'(①本体)入力画面'!U$16:U$55,1,'(①本体)入力画面'!$R$16:$R$55,"初 年 度")+COUNTIFS('(①本体)入力画面'!$E$16:$E$55,"計画",'(①本体)入力画面'!$K$16:$K$55,L41,'(①本体)入力画面'!AO$16:AO$55,1,'(①本体)入力画面'!$R$16:$R$55,"初 年 度")</f>
        <v>0</v>
      </c>
      <c r="O41" s="230">
        <f>SUMIFS('(①本体)入力画面'!$EY$16:$EY$55,'(①本体)入力画面'!$E$16:$E$55,"計画",'(①本体)入力画面'!$K$16:$K$55,'（品目計）修正しない事'!$B41,'(①本体)入力画面'!$R$16:$R$55,"初 年 度")</f>
        <v>0</v>
      </c>
      <c r="P41" s="263">
        <f>SUMIFS('(①本体)入力画面'!$EZ$16:$EZ$55,'(①本体)入力画面'!$E$16:$E$55,"計画",'(①本体)入力画面'!$K$16:$K$55,'（品目計）修正しない事'!$B41,'(①本体)入力画面'!$R$16:$R$55,"初 年 度")</f>
        <v>0</v>
      </c>
      <c r="Q41" s="263">
        <f>SUMIFS('(①本体)入力画面'!$FB$16:$FB$55,'(①本体)入力画面'!$E$16:$E$55,"計画",'(①本体)入力画面'!$K$16:$K$55,'（品目計）修正しない事'!$B41,'(①本体)入力画面'!$R$16:$R$55,"初 年 度")</f>
        <v>0</v>
      </c>
      <c r="R41" s="229">
        <f>COUNTIFS('(①本体)入力画面'!$E$16:$E$55,"計画",'(①本体)入力画面'!$K$16:$K$55,L41,'(①本体)入力画面'!U$16:U$55,1,'(①本体)入力画面'!$R$16:$R$55,"次 年 度")+COUNTIFS('(①本体)入力画面'!$E$16:$E$55,"計画",'(①本体)入力画面'!$K$16:$K$55,L41,'(①本体)入力画面'!AO$16:AO$55,1,'(①本体)入力画面'!$R$16:$R$55,"次 年 度")</f>
        <v>0</v>
      </c>
      <c r="S41" s="273">
        <f>SUMIFS('(①本体)入力画面'!$EY$16:$EY$55,'(①本体)入力画面'!$E$16:$E$55,"計画",'(①本体)入力画面'!$K$16:$K$55,'（品目計）修正しない事'!$B41,'(①本体)入力画面'!$R$16:$R$55,"次 年 度")</f>
        <v>0</v>
      </c>
      <c r="T41" s="263">
        <f>SUMIFS('(①本体)入力画面'!$EZ$16:$EZ$55,'(①本体)入力画面'!$E$16:$E$55,"計画",'(①本体)入力画面'!$K$16:$K$55,'（品目計）修正しない事'!$B41,'(①本体)入力画面'!$R$16:$R$55,"次 年 度")</f>
        <v>0</v>
      </c>
      <c r="U41" s="263">
        <f>SUMIFS('(①本体)入力画面'!$FC$16:$FC$55,'(①本体)入力画面'!$E$16:$E$55,"計画",'(①本体)入力画面'!$K$16:$K$55,'（品目計）修正しない事'!$B41,'(①本体)入力画面'!$R$16:$R$55,"次 年 度")</f>
        <v>0</v>
      </c>
      <c r="V41" s="229">
        <f t="shared" si="13"/>
        <v>0</v>
      </c>
      <c r="W41" s="270">
        <f t="shared" si="14"/>
        <v>0</v>
      </c>
      <c r="X41" s="231">
        <f t="shared" si="15"/>
        <v>0</v>
      </c>
      <c r="Y41" s="264">
        <f t="shared" si="16"/>
        <v>0</v>
      </c>
      <c r="AA41" s="634"/>
      <c r="AB41" s="281"/>
      <c r="AC41" s="281"/>
      <c r="AD41" s="266"/>
      <c r="AE41" s="274"/>
    </row>
    <row r="42" spans="1:37" ht="27" customHeight="1">
      <c r="A42" s="240">
        <v>6</v>
      </c>
      <c r="B42" s="826" t="s">
        <v>217</v>
      </c>
      <c r="C42" s="827"/>
      <c r="D42" s="229">
        <f t="shared" si="9"/>
        <v>0</v>
      </c>
      <c r="E42" s="230">
        <f t="shared" si="10"/>
        <v>0</v>
      </c>
      <c r="F42" s="239">
        <f t="shared" si="11"/>
        <v>0</v>
      </c>
      <c r="G42" s="263">
        <f t="shared" si="12"/>
        <v>0</v>
      </c>
      <c r="H42" s="231">
        <f>SUMIFS('(①本体)入力画面'!$EU$16:$EU$55,'(①本体)入力画面'!$E$16:$E$55,"計画",'(①本体)入力画面'!$K$16:$K$55,'（品目計）修正しない事'!$B42)</f>
        <v>0</v>
      </c>
      <c r="I42" s="231">
        <f>SUMIFS('(①本体)入力画面'!$EV$16:$EV$55,'(①本体)入力画面'!$E$16:$E$55,"計画",'(①本体)入力画面'!$K$16:$K$55,'（品目計）修正しない事'!$B42)</f>
        <v>0</v>
      </c>
      <c r="J42" s="271"/>
      <c r="K42" s="232">
        <v>6</v>
      </c>
      <c r="L42" s="826" t="s">
        <v>217</v>
      </c>
      <c r="M42" s="827"/>
      <c r="N42" s="229">
        <f>COUNTIFS('(①本体)入力画面'!$E$16:$E$55,"計画",'(①本体)入力画面'!$K$16:$K$55,L42,'(①本体)入力画面'!U$16:U$55,1,'(①本体)入力画面'!$R$16:$R$55,"初 年 度")+COUNTIFS('(①本体)入力画面'!$E$16:$E$55,"計画",'(①本体)入力画面'!$K$16:$K$55,L42,'(①本体)入力画面'!AO$16:AO$55,1,'(①本体)入力画面'!$R$16:$R$55,"初 年 度")</f>
        <v>0</v>
      </c>
      <c r="O42" s="230">
        <f>SUMIFS('(①本体)入力画面'!$EY$16:$EY$55,'(①本体)入力画面'!$E$16:$E$55,"計画",'(①本体)入力画面'!$K$16:$K$55,'（品目計）修正しない事'!$B42,'(①本体)入力画面'!$R$16:$R$55,"初 年 度")</f>
        <v>0</v>
      </c>
      <c r="P42" s="263">
        <f>SUMIFS('(①本体)入力画面'!$EZ$16:$EZ$55,'(①本体)入力画面'!$E$16:$E$55,"計画",'(①本体)入力画面'!$K$16:$K$55,'（品目計）修正しない事'!$B42,'(①本体)入力画面'!$R$16:$R$55,"初 年 度")</f>
        <v>0</v>
      </c>
      <c r="Q42" s="263">
        <f>SUMIFS('(①本体)入力画面'!$FB$16:$FB$55,'(①本体)入力画面'!$E$16:$E$55,"計画",'(①本体)入力画面'!$K$16:$K$55,'（品目計）修正しない事'!$B42,'(①本体)入力画面'!$R$16:$R$55,"初 年 度")</f>
        <v>0</v>
      </c>
      <c r="R42" s="229">
        <f>COUNTIFS('(①本体)入力画面'!$E$16:$E$55,"計画",'(①本体)入力画面'!$K$16:$K$55,L42,'(①本体)入力画面'!U$16:U$55,1,'(①本体)入力画面'!$R$16:$R$55,"次 年 度")+COUNTIFS('(①本体)入力画面'!$E$16:$E$55,"計画",'(①本体)入力画面'!$K$16:$K$55,L42,'(①本体)入力画面'!AO$16:AO$55,1,'(①本体)入力画面'!$R$16:$R$55,"次 年 度")</f>
        <v>0</v>
      </c>
      <c r="S42" s="273">
        <f>SUMIFS('(①本体)入力画面'!$EY$16:$EY$55,'(①本体)入力画面'!$E$16:$E$55,"計画",'(①本体)入力画面'!$K$16:$K$55,'（品目計）修正しない事'!$B42,'(①本体)入力画面'!$R$16:$R$55,"次 年 度")</f>
        <v>0</v>
      </c>
      <c r="T42" s="263">
        <f>SUMIFS('(①本体)入力画面'!$EZ$16:$EZ$55,'(①本体)入力画面'!$E$16:$E$55,"計画",'(①本体)入力画面'!$K$16:$K$55,'（品目計）修正しない事'!$B42,'(①本体)入力画面'!$R$16:$R$55,"次 年 度")</f>
        <v>0</v>
      </c>
      <c r="U42" s="263">
        <f>SUMIFS('(①本体)入力画面'!$FC$16:$FC$55,'(①本体)入力画面'!$E$16:$E$55,"計画",'(①本体)入力画面'!$K$16:$K$55,'（品目計）修正しない事'!$B42,'(①本体)入力画面'!$R$16:$R$55,"次 年 度")</f>
        <v>0</v>
      </c>
      <c r="V42" s="229">
        <f t="shared" si="13"/>
        <v>0</v>
      </c>
      <c r="W42" s="270">
        <f t="shared" si="14"/>
        <v>0</v>
      </c>
      <c r="X42" s="231">
        <f t="shared" si="15"/>
        <v>0</v>
      </c>
      <c r="Y42" s="264">
        <f t="shared" si="16"/>
        <v>0</v>
      </c>
      <c r="AA42" s="634"/>
      <c r="AB42" s="281"/>
      <c r="AC42" s="281"/>
      <c r="AD42" s="266"/>
      <c r="AE42" s="274"/>
    </row>
    <row r="43" spans="1:37" ht="27" customHeight="1">
      <c r="A43" s="240"/>
      <c r="B43" s="826" t="s">
        <v>218</v>
      </c>
      <c r="C43" s="827"/>
      <c r="D43" s="229">
        <f t="shared" si="9"/>
        <v>0</v>
      </c>
      <c r="E43" s="230">
        <f t="shared" si="10"/>
        <v>0</v>
      </c>
      <c r="F43" s="239">
        <f t="shared" si="11"/>
        <v>0</v>
      </c>
      <c r="G43" s="263">
        <f t="shared" si="12"/>
        <v>0</v>
      </c>
      <c r="H43" s="231">
        <f>SUMIFS('(①本体)入力画面'!$EU$16:$EU$55,'(①本体)入力画面'!$E$16:$E$55,"計画",'(①本体)入力画面'!$K$16:$K$55,'（品目計）修正しない事'!$B43)</f>
        <v>0</v>
      </c>
      <c r="I43" s="231">
        <f>SUMIFS('(①本体)入力画面'!$EV$16:$EV$55,'(①本体)入力画面'!$E$16:$E$55,"計画",'(①本体)入力画面'!$K$16:$K$55,'（品目計）修正しない事'!$B43)</f>
        <v>0</v>
      </c>
      <c r="J43" s="271"/>
      <c r="K43" s="232">
        <v>7</v>
      </c>
      <c r="L43" s="826" t="s">
        <v>218</v>
      </c>
      <c r="M43" s="827"/>
      <c r="N43" s="229">
        <f>COUNTIFS('(①本体)入力画面'!$E$16:$E$55,"計画",'(①本体)入力画面'!$K$16:$K$55,L43,'(①本体)入力画面'!U$16:U$55,1,'(①本体)入力画面'!$R$16:$R$55,"初 年 度")+COUNTIFS('(①本体)入力画面'!$E$16:$E$55,"計画",'(①本体)入力画面'!$K$16:$K$55,L43,'(①本体)入力画面'!AO$16:AO$55,1,'(①本体)入力画面'!$R$16:$R$55,"初 年 度")</f>
        <v>0</v>
      </c>
      <c r="O43" s="230">
        <f>SUMIFS('(①本体)入力画面'!$EY$16:$EY$55,'(①本体)入力画面'!$E$16:$E$55,"計画",'(①本体)入力画面'!$K$16:$K$55,'（品目計）修正しない事'!$B43,'(①本体)入力画面'!$R$16:$R$55,"初 年 度")</f>
        <v>0</v>
      </c>
      <c r="P43" s="263">
        <f>SUMIFS('(①本体)入力画面'!$EZ$16:$EZ$55,'(①本体)入力画面'!$E$16:$E$55,"計画",'(①本体)入力画面'!$K$16:$K$55,'（品目計）修正しない事'!$B43,'(①本体)入力画面'!$R$16:$R$55,"初 年 度")</f>
        <v>0</v>
      </c>
      <c r="Q43" s="263">
        <f>SUMIFS('(①本体)入力画面'!$FB$16:$FB$55,'(①本体)入力画面'!$E$16:$E$55,"計画",'(①本体)入力画面'!$K$16:$K$55,'（品目計）修正しない事'!$B43,'(①本体)入力画面'!$R$16:$R$55,"初 年 度")</f>
        <v>0</v>
      </c>
      <c r="R43" s="229">
        <f>COUNTIFS('(①本体)入力画面'!$E$16:$E$55,"計画",'(①本体)入力画面'!$K$16:$K$55,L43,'(①本体)入力画面'!U$16:U$55,1,'(①本体)入力画面'!$R$16:$R$55,"次 年 度")+COUNTIFS('(①本体)入力画面'!$E$16:$E$55,"計画",'(①本体)入力画面'!$K$16:$K$55,L43,'(①本体)入力画面'!AO$16:AO$55,1,'(①本体)入力画面'!$R$16:$R$55,"次 年 度")</f>
        <v>0</v>
      </c>
      <c r="S43" s="273">
        <f>SUMIFS('(①本体)入力画面'!$EY$16:$EY$55,'(①本体)入力画面'!$E$16:$E$55,"計画",'(①本体)入力画面'!$K$16:$K$55,'（品目計）修正しない事'!$B43,'(①本体)入力画面'!$R$16:$R$55,"次 年 度")</f>
        <v>0</v>
      </c>
      <c r="T43" s="263">
        <f>SUMIFS('(①本体)入力画面'!$EZ$16:$EZ$55,'(①本体)入力画面'!$E$16:$E$55,"計画",'(①本体)入力画面'!$K$16:$K$55,'（品目計）修正しない事'!$B43,'(①本体)入力画面'!$R$16:$R$55,"次 年 度")</f>
        <v>0</v>
      </c>
      <c r="U43" s="263">
        <f>SUMIFS('(①本体)入力画面'!$FC$16:$FC$55,'(①本体)入力画面'!$E$16:$E$55,"計画",'(①本体)入力画面'!$K$16:$K$55,'（品目計）修正しない事'!$B43,'(①本体)入力画面'!$R$16:$R$55,"次 年 度")</f>
        <v>0</v>
      </c>
      <c r="V43" s="229">
        <f t="shared" si="13"/>
        <v>0</v>
      </c>
      <c r="W43" s="270">
        <f t="shared" si="14"/>
        <v>0</v>
      </c>
      <c r="X43" s="231">
        <f t="shared" si="15"/>
        <v>0</v>
      </c>
      <c r="Y43" s="264">
        <f t="shared" si="16"/>
        <v>0</v>
      </c>
      <c r="AA43" s="634"/>
      <c r="AB43" s="281"/>
      <c r="AC43" s="281"/>
      <c r="AD43" s="266"/>
      <c r="AE43" s="274"/>
    </row>
    <row r="44" spans="1:37" ht="27" customHeight="1">
      <c r="A44" s="240">
        <v>8</v>
      </c>
      <c r="B44" s="826" t="s">
        <v>219</v>
      </c>
      <c r="C44" s="827"/>
      <c r="D44" s="229">
        <f t="shared" si="9"/>
        <v>0</v>
      </c>
      <c r="E44" s="230">
        <f t="shared" si="10"/>
        <v>0</v>
      </c>
      <c r="F44" s="239">
        <f t="shared" si="11"/>
        <v>0</v>
      </c>
      <c r="G44" s="263">
        <f t="shared" si="12"/>
        <v>0</v>
      </c>
      <c r="H44" s="231">
        <f>SUMIFS('(①本体)入力画面'!$EU$16:$EU$55,'(①本体)入力画面'!$E$16:$E$55,"計画",'(①本体)入力画面'!$K$16:$K$55,'（品目計）修正しない事'!$B44)</f>
        <v>0</v>
      </c>
      <c r="I44" s="231">
        <f>SUMIFS('(①本体)入力画面'!$EV$16:$EV$55,'(①本体)入力画面'!$E$16:$E$55,"計画",'(①本体)入力画面'!$K$16:$K$55,'（品目計）修正しない事'!$B44)</f>
        <v>0</v>
      </c>
      <c r="J44" s="271"/>
      <c r="K44" s="232">
        <v>8</v>
      </c>
      <c r="L44" s="826" t="s">
        <v>219</v>
      </c>
      <c r="M44" s="827"/>
      <c r="N44" s="229">
        <f>COUNTIFS('(①本体)入力画面'!$E$16:$E$55,"計画",'(①本体)入力画面'!$K$16:$K$55,L44,'(①本体)入力画面'!U$16:U$55,1,'(①本体)入力画面'!$R$16:$R$55,"初 年 度")+COUNTIFS('(①本体)入力画面'!$E$16:$E$55,"計画",'(①本体)入力画面'!$K$16:$K$55,L44,'(①本体)入力画面'!AO$16:AO$55,1,'(①本体)入力画面'!$R$16:$R$55,"初 年 度")</f>
        <v>0</v>
      </c>
      <c r="O44" s="230">
        <f>SUMIFS('(①本体)入力画面'!$EY$16:$EY$55,'(①本体)入力画面'!$E$16:$E$55,"計画",'(①本体)入力画面'!$K$16:$K$55,'（品目計）修正しない事'!$B44,'(①本体)入力画面'!$R$16:$R$55,"初 年 度")</f>
        <v>0</v>
      </c>
      <c r="P44" s="263">
        <f>SUMIFS('(①本体)入力画面'!$EZ$16:$EZ$55,'(①本体)入力画面'!$E$16:$E$55,"計画",'(①本体)入力画面'!$K$16:$K$55,'（品目計）修正しない事'!$B44,'(①本体)入力画面'!$R$16:$R$55,"初 年 度")</f>
        <v>0</v>
      </c>
      <c r="Q44" s="263">
        <f>SUMIFS('(①本体)入力画面'!$FB$16:$FB$55,'(①本体)入力画面'!$E$16:$E$55,"計画",'(①本体)入力画面'!$K$16:$K$55,'（品目計）修正しない事'!$B44,'(①本体)入力画面'!$R$16:$R$55,"初 年 度")</f>
        <v>0</v>
      </c>
      <c r="R44" s="229">
        <f>COUNTIFS('(①本体)入力画面'!$E$16:$E$55,"計画",'(①本体)入力画面'!$K$16:$K$55,L44,'(①本体)入力画面'!U$16:U$55,1,'(①本体)入力画面'!$R$16:$R$55,"次 年 度")+COUNTIFS('(①本体)入力画面'!$E$16:$E$55,"計画",'(①本体)入力画面'!$K$16:$K$55,L44,'(①本体)入力画面'!AO$16:AO$55,1,'(①本体)入力画面'!$R$16:$R$55,"次 年 度")</f>
        <v>0</v>
      </c>
      <c r="S44" s="273">
        <f>SUMIFS('(①本体)入力画面'!$EY$16:$EY$55,'(①本体)入力画面'!$E$16:$E$55,"計画",'(①本体)入力画面'!$K$16:$K$55,'（品目計）修正しない事'!$B44,'(①本体)入力画面'!$R$16:$R$55,"次 年 度")</f>
        <v>0</v>
      </c>
      <c r="T44" s="263">
        <f>SUMIFS('(①本体)入力画面'!$EZ$16:$EZ$55,'(①本体)入力画面'!$E$16:$E$55,"計画",'(①本体)入力画面'!$K$16:$K$55,'（品目計）修正しない事'!$B44,'(①本体)入力画面'!$R$16:$R$55,"次 年 度")</f>
        <v>0</v>
      </c>
      <c r="U44" s="263">
        <f>SUMIFS('(①本体)入力画面'!$FC$16:$FC$55,'(①本体)入力画面'!$E$16:$E$55,"計画",'(①本体)入力画面'!$K$16:$K$55,'（品目計）修正しない事'!$B44,'(①本体)入力画面'!$R$16:$R$55,"次 年 度")</f>
        <v>0</v>
      </c>
      <c r="V44" s="229">
        <f t="shared" si="13"/>
        <v>0</v>
      </c>
      <c r="W44" s="270">
        <f t="shared" si="14"/>
        <v>0</v>
      </c>
      <c r="X44" s="231">
        <f t="shared" si="15"/>
        <v>0</v>
      </c>
      <c r="Y44" s="264">
        <f t="shared" si="16"/>
        <v>0</v>
      </c>
      <c r="AA44" s="636"/>
      <c r="AB44" s="281"/>
      <c r="AC44" s="281"/>
      <c r="AD44" s="266"/>
      <c r="AE44" s="274"/>
    </row>
    <row r="45" spans="1:37" ht="27" customHeight="1">
      <c r="A45" s="240">
        <v>9</v>
      </c>
      <c r="B45" s="826" t="s">
        <v>220</v>
      </c>
      <c r="C45" s="827"/>
      <c r="D45" s="229">
        <f t="shared" si="9"/>
        <v>0</v>
      </c>
      <c r="E45" s="230">
        <f t="shared" si="10"/>
        <v>0</v>
      </c>
      <c r="F45" s="239">
        <f t="shared" si="11"/>
        <v>0</v>
      </c>
      <c r="G45" s="263">
        <f t="shared" si="12"/>
        <v>0</v>
      </c>
      <c r="H45" s="231">
        <f>SUMIFS('(①本体)入力画面'!$EU$16:$EU$55,'(①本体)入力画面'!$E$16:$E$55,"計画",'(①本体)入力画面'!$K$16:$K$55,'（品目計）修正しない事'!$B45)</f>
        <v>0</v>
      </c>
      <c r="I45" s="231">
        <f>SUMIFS('(①本体)入力画面'!$EV$16:$EV$55,'(①本体)入力画面'!$E$16:$E$55,"計画",'(①本体)入力画面'!$K$16:$K$55,'（品目計）修正しない事'!$B45)</f>
        <v>0</v>
      </c>
      <c r="J45" s="271"/>
      <c r="K45" s="232">
        <v>9</v>
      </c>
      <c r="L45" s="826" t="s">
        <v>220</v>
      </c>
      <c r="M45" s="827"/>
      <c r="N45" s="229">
        <f>COUNTIFS('(①本体)入力画面'!$E$16:$E$55,"計画",'(①本体)入力画面'!$K$16:$K$55,L45,'(①本体)入力画面'!U$16:U$55,1,'(①本体)入力画面'!$R$16:$R$55,"初 年 度")+COUNTIFS('(①本体)入力画面'!$E$16:$E$55,"計画",'(①本体)入力画面'!$K$16:$K$55,L45,'(①本体)入力画面'!AO$16:AO$55,1,'(①本体)入力画面'!$R$16:$R$55,"初 年 度")</f>
        <v>0</v>
      </c>
      <c r="O45" s="230">
        <f>SUMIFS('(①本体)入力画面'!$EY$16:$EY$55,'(①本体)入力画面'!$E$16:$E$55,"計画",'(①本体)入力画面'!$K$16:$K$55,'（品目計）修正しない事'!$B45,'(①本体)入力画面'!$R$16:$R$55,"初 年 度")</f>
        <v>0</v>
      </c>
      <c r="P45" s="263">
        <f>SUMIFS('(①本体)入力画面'!$EZ$16:$EZ$55,'(①本体)入力画面'!$E$16:$E$55,"計画",'(①本体)入力画面'!$K$16:$K$55,'（品目計）修正しない事'!$B45,'(①本体)入力画面'!$R$16:$R$55,"初 年 度")</f>
        <v>0</v>
      </c>
      <c r="Q45" s="263">
        <f>SUMIFS('(①本体)入力画面'!$FB$16:$FB$55,'(①本体)入力画面'!$E$16:$E$55,"計画",'(①本体)入力画面'!$K$16:$K$55,'（品目計）修正しない事'!$B45,'(①本体)入力画面'!$R$16:$R$55,"初 年 度")</f>
        <v>0</v>
      </c>
      <c r="R45" s="229">
        <f>COUNTIFS('(①本体)入力画面'!$E$16:$E$55,"計画",'(①本体)入力画面'!$K$16:$K$55,L45,'(①本体)入力画面'!U$16:U$55,1,'(①本体)入力画面'!$R$16:$R$55,"次 年 度")+COUNTIFS('(①本体)入力画面'!$E$16:$E$55,"計画",'(①本体)入力画面'!$K$16:$K$55,L45,'(①本体)入力画面'!AO$16:AO$55,1,'(①本体)入力画面'!$R$16:$R$55,"次 年 度")</f>
        <v>0</v>
      </c>
      <c r="S45" s="273">
        <f>SUMIFS('(①本体)入力画面'!$EY$16:$EY$55,'(①本体)入力画面'!$E$16:$E$55,"計画",'(①本体)入力画面'!$K$16:$K$55,'（品目計）修正しない事'!$B45,'(①本体)入力画面'!$R$16:$R$55,"次 年 度")</f>
        <v>0</v>
      </c>
      <c r="T45" s="263">
        <f>SUMIFS('(①本体)入力画面'!$EZ$16:$EZ$55,'(①本体)入力画面'!$E$16:$E$55,"計画",'(①本体)入力画面'!$K$16:$K$55,'（品目計）修正しない事'!$B45,'(①本体)入力画面'!$R$16:$R$55,"次 年 度")</f>
        <v>0</v>
      </c>
      <c r="U45" s="263">
        <f>SUMIFS('(①本体)入力画面'!$FC$16:$FC$55,'(①本体)入力画面'!$E$16:$E$55,"計画",'(①本体)入力画面'!$K$16:$K$55,'（品目計）修正しない事'!$B45,'(①本体)入力画面'!$R$16:$R$55,"次 年 度")</f>
        <v>0</v>
      </c>
      <c r="V45" s="229">
        <f t="shared" si="13"/>
        <v>0</v>
      </c>
      <c r="W45" s="270">
        <f t="shared" si="14"/>
        <v>0</v>
      </c>
      <c r="X45" s="231">
        <f t="shared" si="15"/>
        <v>0</v>
      </c>
      <c r="Y45" s="264">
        <f t="shared" si="16"/>
        <v>0</v>
      </c>
      <c r="AA45" s="637"/>
      <c r="AB45" s="281"/>
      <c r="AC45" s="281"/>
      <c r="AD45" s="266"/>
      <c r="AE45" s="274"/>
    </row>
    <row r="46" spans="1:37" ht="27" customHeight="1">
      <c r="A46" s="240">
        <v>10</v>
      </c>
      <c r="B46" s="826" t="s">
        <v>221</v>
      </c>
      <c r="C46" s="827"/>
      <c r="D46" s="229">
        <f t="shared" si="9"/>
        <v>0</v>
      </c>
      <c r="E46" s="230">
        <f t="shared" si="10"/>
        <v>0</v>
      </c>
      <c r="F46" s="239">
        <f t="shared" si="11"/>
        <v>0</v>
      </c>
      <c r="G46" s="263">
        <f t="shared" si="12"/>
        <v>0</v>
      </c>
      <c r="H46" s="231">
        <f>SUMIFS('(①本体)入力画面'!$EU$16:$EU$55,'(①本体)入力画面'!$E$16:$E$55,"計画",'(①本体)入力画面'!$K$16:$K$55,'（品目計）修正しない事'!$B46)</f>
        <v>0</v>
      </c>
      <c r="I46" s="231">
        <f>SUMIFS('(①本体)入力画面'!$EV$16:$EV$55,'(①本体)入力画面'!$E$16:$E$55,"計画",'(①本体)入力画面'!$K$16:$K$55,'（品目計）修正しない事'!$B46)</f>
        <v>0</v>
      </c>
      <c r="J46" s="271"/>
      <c r="K46" s="241">
        <v>10</v>
      </c>
      <c r="L46" s="826" t="s">
        <v>221</v>
      </c>
      <c r="M46" s="827"/>
      <c r="N46" s="229">
        <f>COUNTIFS('(①本体)入力画面'!$E$16:$E$55,"計画",'(①本体)入力画面'!$K$16:$K$55,L46,'(①本体)入力画面'!U$16:U$55,1,'(①本体)入力画面'!$R$16:$R$55,"初 年 度")+COUNTIFS('(①本体)入力画面'!$E$16:$E$55,"計画",'(①本体)入力画面'!$K$16:$K$55,L46,'(①本体)入力画面'!AO$16:AO$55,1,'(①本体)入力画面'!$R$16:$R$55,"初 年 度")</f>
        <v>0</v>
      </c>
      <c r="O46" s="230">
        <f>SUMIFS('(①本体)入力画面'!$EY$16:$EY$55,'(①本体)入力画面'!$E$16:$E$55,"計画",'(①本体)入力画面'!$K$16:$K$55,'（品目計）修正しない事'!$B46,'(①本体)入力画面'!$R$16:$R$55,"初 年 度")</f>
        <v>0</v>
      </c>
      <c r="P46" s="263">
        <f>SUMIFS('(①本体)入力画面'!$EZ$16:$EZ$55,'(①本体)入力画面'!$E$16:$E$55,"計画",'(①本体)入力画面'!$K$16:$K$55,'（品目計）修正しない事'!$B46,'(①本体)入力画面'!$R$16:$R$55,"初 年 度")</f>
        <v>0</v>
      </c>
      <c r="Q46" s="263">
        <f>SUMIFS('(①本体)入力画面'!$FB$16:$FB$55,'(①本体)入力画面'!$E$16:$E$55,"計画",'(①本体)入力画面'!$K$16:$K$55,'（品目計）修正しない事'!$B46,'(①本体)入力画面'!$R$16:$R$55,"初 年 度")</f>
        <v>0</v>
      </c>
      <c r="R46" s="229">
        <f>COUNTIFS('(①本体)入力画面'!$E$16:$E$55,"計画",'(①本体)入力画面'!$K$16:$K$55,L46,'(①本体)入力画面'!U$16:U$55,1,'(①本体)入力画面'!$R$16:$R$55,"次 年 度")+COUNTIFS('(①本体)入力画面'!$E$16:$E$55,"計画",'(①本体)入力画面'!$K$16:$K$55,L46,'(①本体)入力画面'!AO$16:AO$55,1,'(①本体)入力画面'!$R$16:$R$55,"次 年 度")</f>
        <v>0</v>
      </c>
      <c r="S46" s="273">
        <f>SUMIFS('(①本体)入力画面'!$EY$16:$EY$55,'(①本体)入力画面'!$E$16:$E$55,"計画",'(①本体)入力画面'!$K$16:$K$55,'（品目計）修正しない事'!$B46,'(①本体)入力画面'!$R$16:$R$55,"次 年 度")</f>
        <v>0</v>
      </c>
      <c r="T46" s="263">
        <f>SUMIFS('(①本体)入力画面'!$EZ$16:$EZ$55,'(①本体)入力画面'!$E$16:$E$55,"計画",'(①本体)入力画面'!$K$16:$K$55,'（品目計）修正しない事'!$B46,'(①本体)入力画面'!$R$16:$R$55,"次 年 度")</f>
        <v>0</v>
      </c>
      <c r="U46" s="263">
        <f>SUMIFS('(①本体)入力画面'!$FC$16:$FC$55,'(①本体)入力画面'!$E$16:$E$55,"計画",'(①本体)入力画面'!$K$16:$K$55,'（品目計）修正しない事'!$B46,'(①本体)入力画面'!$R$16:$R$55,"次 年 度")</f>
        <v>0</v>
      </c>
      <c r="V46" s="229">
        <f t="shared" si="13"/>
        <v>0</v>
      </c>
      <c r="W46" s="270">
        <f t="shared" si="14"/>
        <v>0</v>
      </c>
      <c r="X46" s="231">
        <f t="shared" si="15"/>
        <v>0</v>
      </c>
      <c r="Y46" s="264">
        <f t="shared" si="16"/>
        <v>0</v>
      </c>
      <c r="AA46" s="634"/>
      <c r="AB46" s="281"/>
      <c r="AC46" s="281"/>
      <c r="AD46" s="266"/>
      <c r="AE46" s="274"/>
    </row>
    <row r="47" spans="1:37" ht="27" customHeight="1">
      <c r="A47" s="240">
        <v>11</v>
      </c>
      <c r="B47" s="826" t="s">
        <v>222</v>
      </c>
      <c r="C47" s="827"/>
      <c r="D47" s="229">
        <f t="shared" si="9"/>
        <v>0</v>
      </c>
      <c r="E47" s="230">
        <f t="shared" si="10"/>
        <v>0</v>
      </c>
      <c r="F47" s="239">
        <f t="shared" si="11"/>
        <v>0</v>
      </c>
      <c r="G47" s="263">
        <f t="shared" si="12"/>
        <v>0</v>
      </c>
      <c r="H47" s="231">
        <f>SUMIFS('(①本体)入力画面'!$EU$16:$EU$55,'(①本体)入力画面'!$E$16:$E$55,"計画",'(①本体)入力画面'!$K$16:$K$55,'（品目計）修正しない事'!$B47)</f>
        <v>0</v>
      </c>
      <c r="I47" s="231">
        <f>SUMIFS('(①本体)入力画面'!$EV$16:$EV$55,'(①本体)入力画面'!$E$16:$E$55,"計画",'(①本体)入力画面'!$K$16:$K$55,'（品目計）修正しない事'!$B47)</f>
        <v>0</v>
      </c>
      <c r="J47" s="271"/>
      <c r="K47" s="232">
        <v>11</v>
      </c>
      <c r="L47" s="826" t="s">
        <v>222</v>
      </c>
      <c r="M47" s="827"/>
      <c r="N47" s="229">
        <f>COUNTIFS('(①本体)入力画面'!$E$16:$E$55,"計画",'(①本体)入力画面'!$K$16:$K$55,L47,'(①本体)入力画面'!U$16:U$55,1,'(①本体)入力画面'!$R$16:$R$55,"初 年 度")+COUNTIFS('(①本体)入力画面'!$E$16:$E$55,"計画",'(①本体)入力画面'!$K$16:$K$55,L47,'(①本体)入力画面'!AO$16:AO$55,1,'(①本体)入力画面'!$R$16:$R$55,"初 年 度")</f>
        <v>0</v>
      </c>
      <c r="O47" s="230">
        <f>SUMIFS('(①本体)入力画面'!$EY$16:$EY$55,'(①本体)入力画面'!$E$16:$E$55,"計画",'(①本体)入力画面'!$K$16:$K$55,'（品目計）修正しない事'!$B47,'(①本体)入力画面'!$R$16:$R$55,"初 年 度")</f>
        <v>0</v>
      </c>
      <c r="P47" s="263">
        <f>SUMIFS('(①本体)入力画面'!$EZ$16:$EZ$55,'(①本体)入力画面'!$E$16:$E$55,"計画",'(①本体)入力画面'!$K$16:$K$55,'（品目計）修正しない事'!$B47,'(①本体)入力画面'!$R$16:$R$55,"初 年 度")</f>
        <v>0</v>
      </c>
      <c r="Q47" s="263">
        <f>SUMIFS('(①本体)入力画面'!$FB$16:$FB$55,'(①本体)入力画面'!$E$16:$E$55,"計画",'(①本体)入力画面'!$K$16:$K$55,'（品目計）修正しない事'!$B47,'(①本体)入力画面'!$R$16:$R$55,"初 年 度")</f>
        <v>0</v>
      </c>
      <c r="R47" s="229">
        <f>COUNTIFS('(①本体)入力画面'!$E$16:$E$55,"計画",'(①本体)入力画面'!$K$16:$K$55,L47,'(①本体)入力画面'!U$16:U$55,1,'(①本体)入力画面'!$R$16:$R$55,"次 年 度")+COUNTIFS('(①本体)入力画面'!$E$16:$E$55,"計画",'(①本体)入力画面'!$K$16:$K$55,L47,'(①本体)入力画面'!AO$16:AO$55,1,'(①本体)入力画面'!$R$16:$R$55,"次 年 度")</f>
        <v>0</v>
      </c>
      <c r="S47" s="273">
        <f>SUMIFS('(①本体)入力画面'!$EY$16:$EY$55,'(①本体)入力画面'!$E$16:$E$55,"計画",'(①本体)入力画面'!$K$16:$K$55,'（品目計）修正しない事'!$B47,'(①本体)入力画面'!$R$16:$R$55,"次 年 度")</f>
        <v>0</v>
      </c>
      <c r="T47" s="263">
        <f>SUMIFS('(①本体)入力画面'!$EZ$16:$EZ$55,'(①本体)入力画面'!$E$16:$E$55,"計画",'(①本体)入力画面'!$K$16:$K$55,'（品目計）修正しない事'!$B47,'(①本体)入力画面'!$R$16:$R$55,"次 年 度")</f>
        <v>0</v>
      </c>
      <c r="U47" s="263">
        <f>SUMIFS('(①本体)入力画面'!$FC$16:$FC$55,'(①本体)入力画面'!$E$16:$E$55,"計画",'(①本体)入力画面'!$K$16:$K$55,'（品目計）修正しない事'!$B47,'(①本体)入力画面'!$R$16:$R$55,"次 年 度")</f>
        <v>0</v>
      </c>
      <c r="V47" s="229">
        <f t="shared" si="13"/>
        <v>0</v>
      </c>
      <c r="W47" s="270">
        <f t="shared" si="14"/>
        <v>0</v>
      </c>
      <c r="X47" s="231">
        <f t="shared" si="15"/>
        <v>0</v>
      </c>
      <c r="Y47" s="264">
        <f t="shared" si="16"/>
        <v>0</v>
      </c>
      <c r="AA47" s="634"/>
      <c r="AB47" s="281"/>
      <c r="AC47" s="281"/>
      <c r="AD47" s="266"/>
      <c r="AE47" s="274"/>
    </row>
    <row r="48" spans="1:37" ht="27" customHeight="1">
      <c r="A48" s="232">
        <v>12</v>
      </c>
      <c r="B48" s="826" t="s">
        <v>223</v>
      </c>
      <c r="C48" s="827"/>
      <c r="D48" s="229">
        <f t="shared" si="9"/>
        <v>0</v>
      </c>
      <c r="E48" s="230">
        <f t="shared" si="10"/>
        <v>0</v>
      </c>
      <c r="F48" s="239">
        <f t="shared" si="11"/>
        <v>0</v>
      </c>
      <c r="G48" s="263">
        <f t="shared" si="12"/>
        <v>0</v>
      </c>
      <c r="H48" s="231">
        <f>SUMIFS('(①本体)入力画面'!$EU$16:$EU$55,'(①本体)入力画面'!$E$16:$E$55,"計画",'(①本体)入力画面'!$K$16:$K$55,'（品目計）修正しない事'!$B48)</f>
        <v>0</v>
      </c>
      <c r="I48" s="231">
        <f>SUMIFS('(①本体)入力画面'!$EV$16:$EV$55,'(①本体)入力画面'!$E$16:$E$55,"計画",'(①本体)入力画面'!$K$16:$K$55,'（品目計）修正しない事'!$B48)</f>
        <v>0</v>
      </c>
      <c r="J48" s="271"/>
      <c r="K48" s="232">
        <v>12</v>
      </c>
      <c r="L48" s="826" t="s">
        <v>223</v>
      </c>
      <c r="M48" s="827"/>
      <c r="N48" s="229">
        <f>COUNTIFS('(①本体)入力画面'!$E$16:$E$55,"計画",'(①本体)入力画面'!$K$16:$K$55,L48,'(①本体)入力画面'!U$16:U$55,1,'(①本体)入力画面'!$R$16:$R$55,"初 年 度")+COUNTIFS('(①本体)入力画面'!$E$16:$E$55,"計画",'(①本体)入力画面'!$K$16:$K$55,L48,'(①本体)入力画面'!AO$16:AO$55,1,'(①本体)入力画面'!$R$16:$R$55,"初 年 度")</f>
        <v>0</v>
      </c>
      <c r="O48" s="230">
        <f>SUMIFS('(①本体)入力画面'!$EY$16:$EY$55,'(①本体)入力画面'!$E$16:$E$55,"計画",'(①本体)入力画面'!$K$16:$K$55,'（品目計）修正しない事'!$B48,'(①本体)入力画面'!$R$16:$R$55,"初 年 度")</f>
        <v>0</v>
      </c>
      <c r="P48" s="263">
        <f>SUMIFS('(①本体)入力画面'!$EZ$16:$EZ$55,'(①本体)入力画面'!$E$16:$E$55,"計画",'(①本体)入力画面'!$K$16:$K$55,'（品目計）修正しない事'!$B48,'(①本体)入力画面'!$R$16:$R$55,"初 年 度")</f>
        <v>0</v>
      </c>
      <c r="Q48" s="263">
        <f>SUMIFS('(①本体)入力画面'!$FB$16:$FB$55,'(①本体)入力画面'!$E$16:$E$55,"計画",'(①本体)入力画面'!$K$16:$K$55,'（品目計）修正しない事'!$B48,'(①本体)入力画面'!$R$16:$R$55,"初 年 度")</f>
        <v>0</v>
      </c>
      <c r="R48" s="229">
        <f>COUNTIFS('(①本体)入力画面'!$E$16:$E$55,"計画",'(①本体)入力画面'!$K$16:$K$55,L48,'(①本体)入力画面'!U$16:U$55,1,'(①本体)入力画面'!$R$16:$R$55,"次 年 度")+COUNTIFS('(①本体)入力画面'!$E$16:$E$55,"計画",'(①本体)入力画面'!$K$16:$K$55,L48,'(①本体)入力画面'!AO$16:AO$55,1,'(①本体)入力画面'!$R$16:$R$55,"次 年 度")</f>
        <v>0</v>
      </c>
      <c r="S48" s="273">
        <f>SUMIFS('(①本体)入力画面'!$EY$16:$EY$55,'(①本体)入力画面'!$E$16:$E$55,"計画",'(①本体)入力画面'!$K$16:$K$55,'（品目計）修正しない事'!$B48,'(①本体)入力画面'!$R$16:$R$55,"次 年 度")</f>
        <v>0</v>
      </c>
      <c r="T48" s="263">
        <f>SUMIFS('(①本体)入力画面'!$EZ$16:$EZ$55,'(①本体)入力画面'!$E$16:$E$55,"計画",'(①本体)入力画面'!$K$16:$K$55,'（品目計）修正しない事'!$B48,'(①本体)入力画面'!$R$16:$R$55,"次 年 度")</f>
        <v>0</v>
      </c>
      <c r="U48" s="263">
        <f>SUMIFS('(①本体)入力画面'!$FC$16:$FC$55,'(①本体)入力画面'!$E$16:$E$55,"計画",'(①本体)入力画面'!$K$16:$K$55,'（品目計）修正しない事'!$B48,'(①本体)入力画面'!$R$16:$R$55,"次 年 度")</f>
        <v>0</v>
      </c>
      <c r="V48" s="229">
        <f t="shared" si="13"/>
        <v>0</v>
      </c>
      <c r="W48" s="270">
        <f t="shared" si="14"/>
        <v>0</v>
      </c>
      <c r="X48" s="231">
        <f t="shared" si="15"/>
        <v>0</v>
      </c>
      <c r="Y48" s="264">
        <f t="shared" si="16"/>
        <v>0</v>
      </c>
      <c r="AA48" s="634"/>
      <c r="AB48" s="281"/>
      <c r="AC48" s="281"/>
      <c r="AD48" s="266"/>
      <c r="AE48" s="274"/>
    </row>
    <row r="49" spans="1:39" ht="27" customHeight="1">
      <c r="A49" s="626">
        <v>13</v>
      </c>
      <c r="B49" s="826" t="s">
        <v>224</v>
      </c>
      <c r="C49" s="827"/>
      <c r="D49" s="229">
        <f t="shared" si="9"/>
        <v>0</v>
      </c>
      <c r="E49" s="230">
        <f t="shared" si="10"/>
        <v>0</v>
      </c>
      <c r="F49" s="239">
        <f t="shared" si="11"/>
        <v>0</v>
      </c>
      <c r="G49" s="263">
        <f t="shared" si="12"/>
        <v>0</v>
      </c>
      <c r="H49" s="231">
        <f>SUMIFS('(①本体)入力画面'!$EU$16:$EU$55,'(①本体)入力画面'!$E$16:$E$55,"計画",'(①本体)入力画面'!$K$16:$K$55,'（品目計）修正しない事'!$B49)</f>
        <v>0</v>
      </c>
      <c r="I49" s="231">
        <f>SUMIFS('(①本体)入力画面'!$EV$16:$EV$55,'(①本体)入力画面'!$E$16:$E$55,"計画",'(①本体)入力画面'!$K$16:$K$55,'（品目計）修正しない事'!$B49)</f>
        <v>0</v>
      </c>
      <c r="J49" s="271"/>
      <c r="K49" s="232">
        <v>13</v>
      </c>
      <c r="L49" s="826" t="s">
        <v>224</v>
      </c>
      <c r="M49" s="827"/>
      <c r="N49" s="229">
        <f>COUNTIFS('(①本体)入力画面'!$E$16:$E$55,"計画",'(①本体)入力画面'!$K$16:$K$55,L49,'(①本体)入力画面'!U$16:U$55,1,'(①本体)入力画面'!$R$16:$R$55,"初 年 度")+COUNTIFS('(①本体)入力画面'!$E$16:$E$55,"計画",'(①本体)入力画面'!$K$16:$K$55,L49,'(①本体)入力画面'!AO$16:AO$55,1,'(①本体)入力画面'!$R$16:$R$55,"初 年 度")</f>
        <v>0</v>
      </c>
      <c r="O49" s="230">
        <f>SUMIFS('(①本体)入力画面'!$EY$16:$EY$55,'(①本体)入力画面'!$E$16:$E$55,"計画",'(①本体)入力画面'!$K$16:$K$55,'（品目計）修正しない事'!$B49,'(①本体)入力画面'!$R$16:$R$55,"初 年 度")</f>
        <v>0</v>
      </c>
      <c r="P49" s="263">
        <f>SUMIFS('(①本体)入力画面'!$EZ$16:$EZ$55,'(①本体)入力画面'!$E$16:$E$55,"計画",'(①本体)入力画面'!$K$16:$K$55,'（品目計）修正しない事'!$B49,'(①本体)入力画面'!$R$16:$R$55,"初 年 度")</f>
        <v>0</v>
      </c>
      <c r="Q49" s="263">
        <f>SUMIFS('(①本体)入力画面'!$FB$16:$FB$55,'(①本体)入力画面'!$E$16:$E$55,"計画",'(①本体)入力画面'!$K$16:$K$55,'（品目計）修正しない事'!$B49,'(①本体)入力画面'!$R$16:$R$55,"初 年 度")</f>
        <v>0</v>
      </c>
      <c r="R49" s="229">
        <f>COUNTIFS('(①本体)入力画面'!$E$16:$E$55,"計画",'(①本体)入力画面'!$K$16:$K$55,L49,'(①本体)入力画面'!U$16:U$55,1,'(①本体)入力画面'!$R$16:$R$55,"次 年 度")+COUNTIFS('(①本体)入力画面'!$E$16:$E$55,"計画",'(①本体)入力画面'!$K$16:$K$55,L49,'(①本体)入力画面'!AO$16:AO$55,1,'(①本体)入力画面'!$R$16:$R$55,"次 年 度")</f>
        <v>0</v>
      </c>
      <c r="S49" s="273">
        <f>SUMIFS('(①本体)入力画面'!$EY$16:$EY$55,'(①本体)入力画面'!$E$16:$E$55,"計画",'(①本体)入力画面'!$K$16:$K$55,'（品目計）修正しない事'!$B49,'(①本体)入力画面'!$R$16:$R$55,"次 年 度")</f>
        <v>0</v>
      </c>
      <c r="T49" s="263">
        <f>SUMIFS('(①本体)入力画面'!$EZ$16:$EZ$55,'(①本体)入力画面'!$E$16:$E$55,"計画",'(①本体)入力画面'!$K$16:$K$55,'（品目計）修正しない事'!$B49,'(①本体)入力画面'!$R$16:$R$55,"次 年 度")</f>
        <v>0</v>
      </c>
      <c r="U49" s="263">
        <f>SUMIFS('(①本体)入力画面'!$FC$16:$FC$55,'(①本体)入力画面'!$E$16:$E$55,"計画",'(①本体)入力画面'!$K$16:$K$55,'（品目計）修正しない事'!$B49,'(①本体)入力画面'!$R$16:$R$55,"次 年 度")</f>
        <v>0</v>
      </c>
      <c r="V49" s="229">
        <f t="shared" si="13"/>
        <v>0</v>
      </c>
      <c r="W49" s="270">
        <f t="shared" si="14"/>
        <v>0</v>
      </c>
      <c r="X49" s="231">
        <f t="shared" si="15"/>
        <v>0</v>
      </c>
      <c r="Y49" s="264">
        <f t="shared" si="16"/>
        <v>0</v>
      </c>
      <c r="AA49" s="634"/>
      <c r="AB49" s="281"/>
      <c r="AC49" s="281"/>
      <c r="AD49" s="266"/>
      <c r="AE49" s="274"/>
    </row>
    <row r="50" spans="1:39" ht="27" customHeight="1">
      <c r="A50" s="232">
        <v>14</v>
      </c>
      <c r="B50" s="828" t="s">
        <v>225</v>
      </c>
      <c r="C50" s="829"/>
      <c r="D50" s="229">
        <f t="shared" si="9"/>
        <v>0</v>
      </c>
      <c r="E50" s="230">
        <f t="shared" si="10"/>
        <v>0</v>
      </c>
      <c r="F50" s="239">
        <f t="shared" si="11"/>
        <v>0</v>
      </c>
      <c r="G50" s="263">
        <f t="shared" si="12"/>
        <v>0</v>
      </c>
      <c r="H50" s="231">
        <f>SUMIFS('(①本体)入力画面'!$EU$16:$EU$55,'(①本体)入力画面'!$E$16:$E$55,"計画",'(①本体)入力画面'!$K$16:$K$55,'（品目計）修正しない事'!$B50)</f>
        <v>0</v>
      </c>
      <c r="I50" s="231">
        <f>SUMIFS('(①本体)入力画面'!$EV$16:$EV$55,'(①本体)入力画面'!$E$16:$E$55,"計画",'(①本体)入力画面'!$K$16:$K$55,'（品目計）修正しない事'!$B50)</f>
        <v>0</v>
      </c>
      <c r="J50" s="271"/>
      <c r="K50" s="232">
        <v>14</v>
      </c>
      <c r="L50" s="828" t="s">
        <v>225</v>
      </c>
      <c r="M50" s="829"/>
      <c r="N50" s="229">
        <f>COUNTIFS('(①本体)入力画面'!$E$16:$E$55,"計画",'(①本体)入力画面'!$K$16:$K$55,L50,'(①本体)入力画面'!U$16:U$55,1,'(①本体)入力画面'!$R$16:$R$55,"初 年 度")+COUNTIFS('(①本体)入力画面'!$E$16:$E$55,"計画",'(①本体)入力画面'!$K$16:$K$55,L50,'(①本体)入力画面'!AO$16:AO$55,1,'(①本体)入力画面'!$R$16:$R$55,"初 年 度")</f>
        <v>0</v>
      </c>
      <c r="O50" s="230">
        <f>SUMIFS('(①本体)入力画面'!$EY$16:$EY$55,'(①本体)入力画面'!$E$16:$E$55,"計画",'(①本体)入力画面'!$K$16:$K$55,'（品目計）修正しない事'!$B50,'(①本体)入力画面'!$R$16:$R$55,"初 年 度")</f>
        <v>0</v>
      </c>
      <c r="P50" s="263">
        <f>SUMIFS('(①本体)入力画面'!$EZ$16:$EZ$55,'(①本体)入力画面'!$E$16:$E$55,"計画",'(①本体)入力画面'!$K$16:$K$55,'（品目計）修正しない事'!$B50,'(①本体)入力画面'!$R$16:$R$55,"初 年 度")</f>
        <v>0</v>
      </c>
      <c r="Q50" s="263">
        <f>SUMIFS('(①本体)入力画面'!$FB$16:$FB$55,'(①本体)入力画面'!$E$16:$E$55,"計画",'(①本体)入力画面'!$K$16:$K$55,'（品目計）修正しない事'!$B50,'(①本体)入力画面'!$R$16:$R$55,"初 年 度")</f>
        <v>0</v>
      </c>
      <c r="R50" s="229">
        <f>COUNTIFS('(①本体)入力画面'!$E$16:$E$55,"計画",'(①本体)入力画面'!$K$16:$K$55,L50,'(①本体)入力画面'!U$16:U$55,1,'(①本体)入力画面'!$R$16:$R$55,"次 年 度")+COUNTIFS('(①本体)入力画面'!$E$16:$E$55,"計画",'(①本体)入力画面'!$K$16:$K$55,L50,'(①本体)入力画面'!AO$16:AO$55,1,'(①本体)入力画面'!$R$16:$R$55,"次 年 度")</f>
        <v>0</v>
      </c>
      <c r="S50" s="273">
        <f>SUMIFS('(①本体)入力画面'!$EY$16:$EY$55,'(①本体)入力画面'!$E$16:$E$55,"計画",'(①本体)入力画面'!$K$16:$K$55,'（品目計）修正しない事'!$B50,'(①本体)入力画面'!$R$16:$R$55,"次 年 度")</f>
        <v>0</v>
      </c>
      <c r="T50" s="263">
        <f>SUMIFS('(①本体)入力画面'!$EZ$16:$EZ$55,'(①本体)入力画面'!$E$16:$E$55,"計画",'(①本体)入力画面'!$K$16:$K$55,'（品目計）修正しない事'!$B50,'(①本体)入力画面'!$R$16:$R$55,"次 年 度")</f>
        <v>0</v>
      </c>
      <c r="U50" s="263">
        <f>SUMIFS('(①本体)入力画面'!$FC$16:$FC$55,'(①本体)入力画面'!$E$16:$E$55,"計画",'(①本体)入力画面'!$K$16:$K$55,'（品目計）修正しない事'!$B50,'(①本体)入力画面'!$R$16:$R$55,"次 年 度")</f>
        <v>0</v>
      </c>
      <c r="V50" s="229">
        <f t="shared" si="13"/>
        <v>0</v>
      </c>
      <c r="W50" s="270">
        <f t="shared" si="14"/>
        <v>0</v>
      </c>
      <c r="X50" s="231">
        <f t="shared" si="15"/>
        <v>0</v>
      </c>
      <c r="Y50" s="264">
        <f t="shared" si="16"/>
        <v>0</v>
      </c>
      <c r="AA50" s="638" t="s">
        <v>261</v>
      </c>
      <c r="AB50" s="263">
        <f>P53+T53</f>
        <v>0</v>
      </c>
      <c r="AC50" s="263">
        <f>Q53+U53</f>
        <v>0</v>
      </c>
      <c r="AD50" s="268">
        <f>Q53</f>
        <v>0</v>
      </c>
      <c r="AE50" s="243">
        <f>U53</f>
        <v>0</v>
      </c>
    </row>
    <row r="51" spans="1:39" ht="27" customHeight="1">
      <c r="A51" s="626">
        <v>15</v>
      </c>
      <c r="B51" s="828" t="s">
        <v>226</v>
      </c>
      <c r="C51" s="829"/>
      <c r="D51" s="229">
        <f t="shared" ref="D51:G52" si="17">D24+H24+L24+P24+T24+X24+AB24+AF24+AJ24</f>
        <v>0</v>
      </c>
      <c r="E51" s="230">
        <f t="shared" si="17"/>
        <v>0</v>
      </c>
      <c r="F51" s="239">
        <f t="shared" si="17"/>
        <v>0</v>
      </c>
      <c r="G51" s="263">
        <f t="shared" si="17"/>
        <v>0</v>
      </c>
      <c r="H51" s="231">
        <f>SUMIFS('(①本体)入力画面'!$EU$16:$EU$55,'(①本体)入力画面'!$E$16:$E$55,"計画",'(①本体)入力画面'!$K$16:$K$55,'（品目計）修正しない事'!$B51)</f>
        <v>0</v>
      </c>
      <c r="I51" s="231">
        <f>SUMIFS('(①本体)入力画面'!$EV$16:$EV$55,'(①本体)入力画面'!$E$16:$E$55,"計画",'(①本体)入力画面'!$K$16:$K$55,'（品目計）修正しない事'!$B51)</f>
        <v>0</v>
      </c>
      <c r="J51" s="271"/>
      <c r="K51" s="232">
        <v>15</v>
      </c>
      <c r="L51" s="828" t="s">
        <v>226</v>
      </c>
      <c r="M51" s="829"/>
      <c r="N51" s="229">
        <f>COUNTIFS('(①本体)入力画面'!$E$16:$E$55,"計画",'(①本体)入力画面'!$K$16:$K$55,L51,'(①本体)入力画面'!U$16:U$55,1,'(①本体)入力画面'!$R$16:$R$55,"初 年 度")+COUNTIFS('(①本体)入力画面'!$E$16:$E$55,"計画",'(①本体)入力画面'!$K$16:$K$55,L51,'(①本体)入力画面'!AO$16:AO$55,1,'(①本体)入力画面'!$R$16:$R$55,"初 年 度")</f>
        <v>0</v>
      </c>
      <c r="O51" s="230">
        <f>SUMIFS('(①本体)入力画面'!$EY$16:$EY$55,'(①本体)入力画面'!$E$16:$E$55,"計画",'(①本体)入力画面'!$K$16:$K$55,'（品目計）修正しない事'!$B51,'(①本体)入力画面'!$R$16:$R$55,"初 年 度")</f>
        <v>0</v>
      </c>
      <c r="P51" s="263">
        <f>SUMIFS('(①本体)入力画面'!$EZ$16:$EZ$55,'(①本体)入力画面'!$E$16:$E$55,"計画",'(①本体)入力画面'!$K$16:$K$55,'（品目計）修正しない事'!$B51,'(①本体)入力画面'!$R$16:$R$55,"初 年 度")</f>
        <v>0</v>
      </c>
      <c r="Q51" s="263">
        <f>SUMIFS('(①本体)入力画面'!$FB$16:$FB$55,'(①本体)入力画面'!$E$16:$E$55,"計画",'(①本体)入力画面'!$K$16:$K$55,'（品目計）修正しない事'!$B51,'(①本体)入力画面'!$R$16:$R$55,"初 年 度")</f>
        <v>0</v>
      </c>
      <c r="R51" s="229">
        <f>COUNTIFS('(①本体)入力画面'!$E$16:$E$55,"計画",'(①本体)入力画面'!$K$16:$K$55,L51,'(①本体)入力画面'!U$16:U$55,1,'(①本体)入力画面'!$R$16:$R$55,"次 年 度")+COUNTIFS('(①本体)入力画面'!$E$16:$E$55,"計画",'(①本体)入力画面'!$K$16:$K$55,L51,'(①本体)入力画面'!AO$16:AO$55,1,'(①本体)入力画面'!$R$16:$R$55,"次 年 度")</f>
        <v>0</v>
      </c>
      <c r="S51" s="273">
        <f>SUMIFS('(①本体)入力画面'!$EY$16:$EY$55,'(①本体)入力画面'!$E$16:$E$55,"計画",'(①本体)入力画面'!$K$16:$K$55,'（品目計）修正しない事'!$B51,'(①本体)入力画面'!$R$16:$R$55,"次 年 度")</f>
        <v>0</v>
      </c>
      <c r="T51" s="263">
        <f>SUMIFS('(①本体)入力画面'!$EZ$16:$EZ$55,'(①本体)入力画面'!$E$16:$E$55,"計画",'(①本体)入力画面'!$K$16:$K$55,'（品目計）修正しない事'!$B51,'(①本体)入力画面'!$R$16:$R$55,"次 年 度")</f>
        <v>0</v>
      </c>
      <c r="U51" s="263">
        <f>SUMIFS('(①本体)入力画面'!$FC$16:$FC$55,'(①本体)入力画面'!$E$16:$E$55,"計画",'(①本体)入力画面'!$K$16:$K$55,'（品目計）修正しない事'!$B51,'(①本体)入力画面'!$R$16:$R$55,"次 年 度")</f>
        <v>0</v>
      </c>
      <c r="V51" s="229">
        <f t="shared" ref="V51:V52" si="18">N51+R51</f>
        <v>0</v>
      </c>
      <c r="W51" s="270">
        <f t="shared" ref="W51:W52" si="19">O51+S51</f>
        <v>0</v>
      </c>
      <c r="X51" s="231">
        <f t="shared" ref="X51:X52" si="20">P51+T51</f>
        <v>0</v>
      </c>
      <c r="Y51" s="264">
        <f t="shared" ref="Y51:Y52" si="21">Q51+U51</f>
        <v>0</v>
      </c>
      <c r="AA51" s="639"/>
      <c r="AB51" s="281"/>
      <c r="AC51" s="281"/>
      <c r="AD51" s="266"/>
      <c r="AE51" s="274"/>
    </row>
    <row r="52" spans="1:39" ht="27" customHeight="1">
      <c r="A52" s="232">
        <v>16</v>
      </c>
      <c r="B52" s="826" t="s">
        <v>84</v>
      </c>
      <c r="C52" s="827"/>
      <c r="D52" s="229">
        <f t="shared" si="17"/>
        <v>0</v>
      </c>
      <c r="E52" s="230">
        <f t="shared" si="17"/>
        <v>0</v>
      </c>
      <c r="F52" s="239">
        <f t="shared" si="17"/>
        <v>0</v>
      </c>
      <c r="G52" s="263">
        <f t="shared" si="17"/>
        <v>0</v>
      </c>
      <c r="H52" s="231">
        <f>SUMIFS('(①本体)入力画面'!$EU$16:$EU$55,'(①本体)入力画面'!$E$16:$E$55,"計画",'(①本体)入力画面'!$K$16:$K$55,'（品目計）修正しない事'!$B52)</f>
        <v>0</v>
      </c>
      <c r="I52" s="231">
        <f>SUMIFS('(①本体)入力画面'!$EV$16:$EV$55,'(①本体)入力画面'!$E$16:$E$55,"計画",'(①本体)入力画面'!$K$16:$K$55,'（品目計）修正しない事'!$B52)</f>
        <v>0</v>
      </c>
      <c r="J52" s="271"/>
      <c r="K52" s="232">
        <v>16</v>
      </c>
      <c r="L52" s="826" t="s">
        <v>84</v>
      </c>
      <c r="M52" s="827"/>
      <c r="N52" s="229">
        <f>COUNTIFS('(①本体)入力画面'!$E$16:$E$55,"計画",'(①本体)入力画面'!$K$16:$K$55,L52,'(①本体)入力画面'!U$16:U$55,1,'(①本体)入力画面'!$R$16:$R$55,"初 年 度")+COUNTIFS('(①本体)入力画面'!$E$16:$E$55,"計画",'(①本体)入力画面'!$K$16:$K$55,L52,'(①本体)入力画面'!AO$16:AO$55,1,'(①本体)入力画面'!$R$16:$R$55,"初 年 度")</f>
        <v>0</v>
      </c>
      <c r="O52" s="230">
        <f>SUMIFS('(①本体)入力画面'!$EY$16:$EY$55,'(①本体)入力画面'!$E$16:$E$55,"計画",'(①本体)入力画面'!$K$16:$K$55,'（品目計）修正しない事'!$B52,'(①本体)入力画面'!$R$16:$R$55,"初 年 度")</f>
        <v>0</v>
      </c>
      <c r="P52" s="263">
        <f>SUMIFS('(①本体)入力画面'!$EZ$16:$EZ$55,'(①本体)入力画面'!$E$16:$E$55,"計画",'(①本体)入力画面'!$K$16:$K$55,'（品目計）修正しない事'!$B52,'(①本体)入力画面'!$R$16:$R$55,"初 年 度")</f>
        <v>0</v>
      </c>
      <c r="Q52" s="263">
        <f>SUMIFS('(①本体)入力画面'!$FB$16:$FB$55,'(①本体)入力画面'!$E$16:$E$55,"計画",'(①本体)入力画面'!$K$16:$K$55,'（品目計）修正しない事'!$B52,'(①本体)入力画面'!$R$16:$R$55,"初 年 度")</f>
        <v>0</v>
      </c>
      <c r="R52" s="229">
        <f>COUNTIFS('(①本体)入力画面'!$E$16:$E$55,"計画",'(①本体)入力画面'!$K$16:$K$55,L52,'(①本体)入力画面'!U$16:U$55,1,'(①本体)入力画面'!$R$16:$R$55,"次 年 度")+COUNTIFS('(①本体)入力画面'!$E$16:$E$55,"計画",'(①本体)入力画面'!$K$16:$K$55,L52,'(①本体)入力画面'!AO$16:AO$55,1,'(①本体)入力画面'!$R$16:$R$55,"次 年 度")</f>
        <v>0</v>
      </c>
      <c r="S52" s="273">
        <f>SUMIFS('(①本体)入力画面'!$EY$16:$EY$55,'(①本体)入力画面'!$E$16:$E$55,"計画",'(①本体)入力画面'!$K$16:$K$55,'（品目計）修正しない事'!$B52,'(①本体)入力画面'!$R$16:$R$55,"次 年 度")</f>
        <v>0</v>
      </c>
      <c r="T52" s="263">
        <f>SUMIFS('(①本体)入力画面'!$EZ$16:$EZ$55,'(①本体)入力画面'!$E$16:$E$55,"計画",'(①本体)入力画面'!$K$16:$K$55,'（品目計）修正しない事'!$B52,'(①本体)入力画面'!$R$16:$R$55,"次 年 度")</f>
        <v>0</v>
      </c>
      <c r="U52" s="263">
        <f>SUMIFS('(①本体)入力画面'!$FC$16:$FC$55,'(①本体)入力画面'!$E$16:$E$55,"計画",'(①本体)入力画面'!$K$16:$K$55,'（品目計）修正しない事'!$B52,'(①本体)入力画面'!$R$16:$R$55,"次 年 度")</f>
        <v>0</v>
      </c>
      <c r="V52" s="229">
        <f t="shared" si="18"/>
        <v>0</v>
      </c>
      <c r="W52" s="270">
        <f t="shared" si="19"/>
        <v>0</v>
      </c>
      <c r="X52" s="231">
        <f t="shared" si="20"/>
        <v>0</v>
      </c>
      <c r="Y52" s="264">
        <f t="shared" si="21"/>
        <v>0</v>
      </c>
      <c r="AA52" s="253"/>
      <c r="AB52" s="281"/>
      <c r="AC52" s="281"/>
      <c r="AD52" s="266"/>
      <c r="AE52" s="274"/>
    </row>
    <row r="53" spans="1:39" ht="27" customHeight="1">
      <c r="A53" s="242"/>
      <c r="B53" s="830" t="s">
        <v>198</v>
      </c>
      <c r="C53" s="831"/>
      <c r="D53" s="229">
        <f t="shared" ref="D53:G53" si="22">SUM(D37:D52)</f>
        <v>0</v>
      </c>
      <c r="E53" s="230">
        <f t="shared" si="22"/>
        <v>0</v>
      </c>
      <c r="F53" s="243">
        <f t="shared" si="22"/>
        <v>0</v>
      </c>
      <c r="G53" s="263">
        <f t="shared" si="22"/>
        <v>0</v>
      </c>
      <c r="H53" s="231">
        <f>SUM(H37:H52)</f>
        <v>0</v>
      </c>
      <c r="I53" s="231">
        <f>SUM(I37:I52)</f>
        <v>0</v>
      </c>
      <c r="J53" s="271"/>
      <c r="K53" s="628"/>
      <c r="L53" s="830" t="s">
        <v>198</v>
      </c>
      <c r="M53" s="831"/>
      <c r="N53" s="229">
        <f t="shared" ref="N53:Y53" si="23">SUM(N37:N52)</f>
        <v>0</v>
      </c>
      <c r="O53" s="230">
        <f t="shared" si="23"/>
        <v>0</v>
      </c>
      <c r="P53" s="263">
        <f t="shared" si="23"/>
        <v>0</v>
      </c>
      <c r="Q53" s="263">
        <f t="shared" si="23"/>
        <v>0</v>
      </c>
      <c r="R53" s="229">
        <f t="shared" si="23"/>
        <v>0</v>
      </c>
      <c r="S53" s="273">
        <f t="shared" si="23"/>
        <v>0</v>
      </c>
      <c r="T53" s="263">
        <f t="shared" si="23"/>
        <v>0</v>
      </c>
      <c r="U53" s="263">
        <f t="shared" si="23"/>
        <v>0</v>
      </c>
      <c r="V53" s="229">
        <f t="shared" si="23"/>
        <v>0</v>
      </c>
      <c r="W53" s="270">
        <f t="shared" si="23"/>
        <v>0</v>
      </c>
      <c r="X53" s="231">
        <f t="shared" si="23"/>
        <v>0</v>
      </c>
      <c r="Y53" s="264">
        <f t="shared" si="23"/>
        <v>0</v>
      </c>
      <c r="AA53" s="640" t="s">
        <v>262</v>
      </c>
      <c r="AB53" s="263">
        <f>AB40+AB50</f>
        <v>0</v>
      </c>
      <c r="AC53" s="263">
        <f>AC40+AC50</f>
        <v>0</v>
      </c>
      <c r="AD53" s="263">
        <f>AD40+AD50</f>
        <v>0</v>
      </c>
      <c r="AE53" s="231">
        <f>AE40+AE50</f>
        <v>0</v>
      </c>
      <c r="AK53" s="237"/>
    </row>
    <row r="54" spans="1:39" ht="27" customHeight="1">
      <c r="D54" s="641"/>
      <c r="E54" s="641"/>
      <c r="F54" s="641"/>
      <c r="G54" s="642"/>
      <c r="H54" s="641"/>
      <c r="I54" s="641"/>
      <c r="J54" s="235"/>
      <c r="K54" s="235"/>
      <c r="L54" s="641"/>
      <c r="M54" s="641"/>
      <c r="N54" s="244"/>
      <c r="Q54" s="234"/>
      <c r="R54" s="234"/>
      <c r="S54" s="234"/>
      <c r="T54" s="234"/>
      <c r="U54" s="234"/>
      <c r="V54" s="234"/>
      <c r="W54" s="234"/>
      <c r="X54" s="234"/>
      <c r="Y54" s="234"/>
      <c r="Z54" s="234"/>
      <c r="AA54" s="234"/>
      <c r="AB54" s="234"/>
      <c r="AC54" s="234"/>
    </row>
    <row r="55" spans="1:39" ht="27" customHeight="1">
      <c r="A55" s="629"/>
      <c r="B55" s="629"/>
      <c r="C55" s="629"/>
      <c r="D55" s="629"/>
      <c r="E55" s="629"/>
      <c r="F55" s="227"/>
      <c r="G55" s="227"/>
      <c r="H55" s="227"/>
      <c r="I55" s="227"/>
      <c r="J55" s="227"/>
      <c r="K55" s="227"/>
    </row>
    <row r="56" spans="1:39" ht="27" customHeight="1">
      <c r="A56" s="227"/>
      <c r="B56" s="873"/>
      <c r="C56" s="873"/>
      <c r="D56" s="873"/>
      <c r="E56" s="873"/>
      <c r="F56" s="873"/>
      <c r="G56" s="873"/>
      <c r="H56" s="873"/>
      <c r="I56" s="873"/>
      <c r="J56" s="873"/>
      <c r="K56" s="873"/>
      <c r="L56" s="873"/>
      <c r="M56" s="873"/>
      <c r="N56" s="873"/>
    </row>
    <row r="57" spans="1:39" ht="27" customHeight="1">
      <c r="A57" s="227"/>
      <c r="B57" s="227"/>
      <c r="C57" s="227"/>
      <c r="D57" s="227"/>
      <c r="E57" s="227"/>
      <c r="F57" s="227"/>
      <c r="G57" s="227"/>
      <c r="H57" s="227"/>
      <c r="I57" s="227"/>
      <c r="J57" s="227"/>
      <c r="K57" s="227"/>
    </row>
    <row r="58" spans="1:39" ht="27" customHeight="1">
      <c r="B58" s="228"/>
      <c r="C58" s="228"/>
    </row>
    <row r="59" spans="1:39" ht="27" customHeight="1">
      <c r="B59" s="228"/>
      <c r="C59" s="228"/>
      <c r="D59" s="866" t="s">
        <v>249</v>
      </c>
      <c r="E59" s="866"/>
      <c r="F59" s="866"/>
      <c r="G59" s="866"/>
      <c r="H59" s="866"/>
      <c r="I59" s="866"/>
      <c r="J59" s="866"/>
      <c r="K59" s="866"/>
      <c r="L59" s="866"/>
      <c r="M59" s="866"/>
      <c r="N59" s="867"/>
      <c r="O59" s="867"/>
      <c r="P59" s="867"/>
      <c r="Q59" s="867"/>
      <c r="R59" s="867"/>
      <c r="S59" s="867"/>
      <c r="T59" s="867"/>
      <c r="U59" s="867"/>
      <c r="V59" s="867"/>
      <c r="W59" s="867"/>
      <c r="X59" s="867"/>
      <c r="Y59" s="867"/>
      <c r="Z59" s="867"/>
      <c r="AA59" s="867"/>
      <c r="AB59" s="867"/>
      <c r="AC59" s="867"/>
      <c r="AD59" s="867"/>
      <c r="AM59" s="261" t="s">
        <v>186</v>
      </c>
    </row>
    <row r="60" spans="1:39" ht="27" customHeight="1">
      <c r="A60" s="874" t="s">
        <v>209</v>
      </c>
      <c r="B60" s="875"/>
      <c r="C60" s="875"/>
      <c r="D60" s="856" t="s">
        <v>187</v>
      </c>
      <c r="E60" s="857"/>
      <c r="F60" s="857"/>
      <c r="G60" s="857"/>
      <c r="H60" s="857"/>
      <c r="I60" s="857"/>
      <c r="J60" s="857"/>
      <c r="K60" s="857"/>
      <c r="L60" s="857"/>
      <c r="M60" s="857"/>
      <c r="N60" s="857"/>
      <c r="O60" s="857"/>
      <c r="P60" s="857"/>
      <c r="Q60" s="857"/>
      <c r="R60" s="857"/>
      <c r="S60" s="857"/>
      <c r="T60" s="857"/>
      <c r="U60" s="857"/>
      <c r="V60" s="857"/>
      <c r="W60" s="857"/>
      <c r="X60" s="857"/>
      <c r="Y60" s="857"/>
      <c r="Z60" s="857"/>
      <c r="AA60" s="857"/>
      <c r="AB60" s="857"/>
      <c r="AC60" s="857"/>
      <c r="AD60" s="857"/>
      <c r="AE60" s="857"/>
      <c r="AF60" s="857"/>
      <c r="AG60" s="857"/>
      <c r="AH60" s="857"/>
      <c r="AI60" s="857"/>
      <c r="AJ60" s="857"/>
      <c r="AK60" s="857"/>
      <c r="AL60" s="857"/>
      <c r="AM60" s="858"/>
    </row>
    <row r="61" spans="1:39" ht="27" customHeight="1">
      <c r="A61" s="876"/>
      <c r="B61" s="877"/>
      <c r="C61" s="878"/>
      <c r="D61" s="841" t="s">
        <v>188</v>
      </c>
      <c r="E61" s="855"/>
      <c r="F61" s="855"/>
      <c r="G61" s="855"/>
      <c r="H61" s="841" t="s">
        <v>189</v>
      </c>
      <c r="I61" s="855"/>
      <c r="J61" s="855"/>
      <c r="K61" s="855"/>
      <c r="L61" s="882" t="s">
        <v>190</v>
      </c>
      <c r="M61" s="883"/>
      <c r="N61" s="883"/>
      <c r="O61" s="883"/>
      <c r="P61" s="882" t="s">
        <v>191</v>
      </c>
      <c r="Q61" s="883"/>
      <c r="R61" s="883"/>
      <c r="S61" s="883"/>
      <c r="T61" s="841" t="s">
        <v>192</v>
      </c>
      <c r="U61" s="855"/>
      <c r="V61" s="855"/>
      <c r="W61" s="855"/>
      <c r="X61" s="839" t="s">
        <v>193</v>
      </c>
      <c r="Y61" s="884"/>
      <c r="Z61" s="884"/>
      <c r="AA61" s="884"/>
      <c r="AB61" s="855" t="s">
        <v>210</v>
      </c>
      <c r="AC61" s="884"/>
      <c r="AD61" s="884"/>
      <c r="AE61" s="884"/>
      <c r="AF61" s="841" t="s">
        <v>194</v>
      </c>
      <c r="AG61" s="855"/>
      <c r="AH61" s="855"/>
      <c r="AI61" s="855"/>
      <c r="AJ61" s="839" t="s">
        <v>211</v>
      </c>
      <c r="AK61" s="855"/>
      <c r="AL61" s="855"/>
      <c r="AM61" s="837"/>
    </row>
    <row r="62" spans="1:39" ht="27" customHeight="1">
      <c r="A62" s="876"/>
      <c r="B62" s="877"/>
      <c r="C62" s="878"/>
      <c r="D62" s="840" t="s">
        <v>266</v>
      </c>
      <c r="E62" s="836" t="s">
        <v>265</v>
      </c>
      <c r="F62" s="844" t="s">
        <v>195</v>
      </c>
      <c r="G62" s="838" t="s">
        <v>196</v>
      </c>
      <c r="H62" s="840" t="s">
        <v>266</v>
      </c>
      <c r="I62" s="836" t="s">
        <v>265</v>
      </c>
      <c r="J62" s="844" t="s">
        <v>195</v>
      </c>
      <c r="K62" s="838" t="s">
        <v>196</v>
      </c>
      <c r="L62" s="840" t="s">
        <v>266</v>
      </c>
      <c r="M62" s="836" t="s">
        <v>265</v>
      </c>
      <c r="N62" s="844" t="s">
        <v>195</v>
      </c>
      <c r="O62" s="838" t="s">
        <v>196</v>
      </c>
      <c r="P62" s="840" t="s">
        <v>266</v>
      </c>
      <c r="Q62" s="836" t="s">
        <v>265</v>
      </c>
      <c r="R62" s="844" t="s">
        <v>195</v>
      </c>
      <c r="S62" s="838" t="s">
        <v>196</v>
      </c>
      <c r="T62" s="840" t="s">
        <v>266</v>
      </c>
      <c r="U62" s="836" t="s">
        <v>265</v>
      </c>
      <c r="V62" s="844" t="s">
        <v>195</v>
      </c>
      <c r="W62" s="842" t="s">
        <v>197</v>
      </c>
      <c r="X62" s="840" t="s">
        <v>266</v>
      </c>
      <c r="Y62" s="836" t="s">
        <v>265</v>
      </c>
      <c r="Z62" s="838" t="s">
        <v>195</v>
      </c>
      <c r="AA62" s="842" t="s">
        <v>197</v>
      </c>
      <c r="AB62" s="840" t="s">
        <v>266</v>
      </c>
      <c r="AC62" s="836" t="s">
        <v>265</v>
      </c>
      <c r="AD62" s="838" t="s">
        <v>195</v>
      </c>
      <c r="AE62" s="842" t="s">
        <v>197</v>
      </c>
      <c r="AF62" s="840" t="s">
        <v>266</v>
      </c>
      <c r="AG62" s="836" t="s">
        <v>265</v>
      </c>
      <c r="AH62" s="838" t="s">
        <v>195</v>
      </c>
      <c r="AI62" s="842" t="s">
        <v>197</v>
      </c>
      <c r="AJ62" s="840" t="s">
        <v>266</v>
      </c>
      <c r="AK62" s="836" t="s">
        <v>265</v>
      </c>
      <c r="AL62" s="838" t="s">
        <v>195</v>
      </c>
      <c r="AM62" s="842" t="s">
        <v>197</v>
      </c>
    </row>
    <row r="63" spans="1:39" ht="27" customHeight="1">
      <c r="A63" s="879"/>
      <c r="B63" s="880"/>
      <c r="C63" s="881"/>
      <c r="D63" s="841"/>
      <c r="E63" s="837"/>
      <c r="F63" s="845"/>
      <c r="G63" s="839"/>
      <c r="H63" s="841"/>
      <c r="I63" s="837"/>
      <c r="J63" s="845"/>
      <c r="K63" s="839"/>
      <c r="L63" s="841"/>
      <c r="M63" s="837"/>
      <c r="N63" s="845"/>
      <c r="O63" s="839"/>
      <c r="P63" s="841"/>
      <c r="Q63" s="837"/>
      <c r="R63" s="845"/>
      <c r="S63" s="839"/>
      <c r="T63" s="841"/>
      <c r="U63" s="837"/>
      <c r="V63" s="845"/>
      <c r="W63" s="872"/>
      <c r="X63" s="841"/>
      <c r="Y63" s="837"/>
      <c r="Z63" s="839"/>
      <c r="AA63" s="872"/>
      <c r="AB63" s="841"/>
      <c r="AC63" s="837"/>
      <c r="AD63" s="839"/>
      <c r="AE63" s="872"/>
      <c r="AF63" s="841"/>
      <c r="AG63" s="837"/>
      <c r="AH63" s="839"/>
      <c r="AI63" s="872"/>
      <c r="AJ63" s="841"/>
      <c r="AK63" s="837"/>
      <c r="AL63" s="839"/>
      <c r="AM63" s="872"/>
    </row>
    <row r="64" spans="1:39" ht="27" customHeight="1">
      <c r="A64" s="627">
        <v>1</v>
      </c>
      <c r="B64" s="870" t="s">
        <v>212</v>
      </c>
      <c r="C64" s="871"/>
      <c r="D64" s="229">
        <f>COUNTIFS('(①本体)入力画面'!$E$16:$E$55,"実績",'(①本体)入力画面'!$K$16:$K$55,$B64,'(①本体)入力画面'!U$16:U$55,1)</f>
        <v>0</v>
      </c>
      <c r="E64" s="230">
        <f>SUMIFS('(①本体)入力画面'!$V$16:$V$55,'(①本体)入力画面'!$E$16:$E$55,"実績",'(①本体)入力画面'!$K$16:$K$55,'（品目計）修正しない事'!$B64)</f>
        <v>0</v>
      </c>
      <c r="F64" s="231">
        <f>SUMIFS('(①本体)入力画面'!$W$16:$W$55,'(①本体)入力画面'!$E$16:$E$55,"実績",'(①本体)入力画面'!$K$16:$K$55,'（品目計）修正しない事'!$B64)</f>
        <v>0</v>
      </c>
      <c r="G64" s="263">
        <f>SUMIFS('(①本体)入力画面'!$Z$16:$Z$55,'(①本体)入力画面'!$E$16:$E$55,"実績",'(①本体)入力画面'!$K$16:$K$55,'（品目計）修正しない事'!$B64)</f>
        <v>0</v>
      </c>
      <c r="H64" s="229">
        <f>COUNTIFS('(①本体)入力画面'!$E$16:$E$55,"実績",'(①本体)入力画面'!$K$16:$K$55,B64,'(①本体)入力画面'!AF$16:AF$55,1)</f>
        <v>0</v>
      </c>
      <c r="I64" s="230">
        <f>SUMIFS('(①本体)入力画面'!$AG$16:$AG$55,'(①本体)入力画面'!$E$16:$E$55,"実績",'(①本体)入力画面'!$K$16:$K$55,'（品目計）修正しない事'!$B64)</f>
        <v>0</v>
      </c>
      <c r="J64" s="231">
        <f>SUMIFS('(①本体)入力画面'!$AH$16:$AH$55,'(①本体)入力画面'!$E$16:$E$55,"実績",'(①本体)入力画面'!$K$16:$K$55,'（品目計）修正しない事'!$B64)</f>
        <v>0</v>
      </c>
      <c r="K64" s="263">
        <f>SUMIFS('(①本体)入力画面'!$AI$16:$AI$55,'(①本体)入力画面'!$E$16:$E$55,"実績",'(①本体)入力画面'!$K$16:$K$55,'（品目計）修正しない事'!$B64)</f>
        <v>0</v>
      </c>
      <c r="L64" s="229">
        <f>COUNTIFS('(①本体)入力画面'!$E$16:$E$55,"実績",'(①本体)入力画面'!$K$16:$K$55,B64,'(①本体)入力画面'!AO$16:AO$55,1)</f>
        <v>0</v>
      </c>
      <c r="M64" s="230">
        <f>SUMIFS('(①本体)入力画面'!$AP$16:$AP$55,'(①本体)入力画面'!$E$16:$E$55,"実績",'(①本体)入力画面'!$K$16:$K$55,'（品目計）修正しない事'!$B64)</f>
        <v>0</v>
      </c>
      <c r="N64" s="231">
        <f>SUMIFS('(①本体)入力画面'!$AQ$16:$AQ$55,'(①本体)入力画面'!$E$16:$E$55,"実績",'(①本体)入力画面'!$K$16:$K$55,'（品目計）修正しない事'!$B64)</f>
        <v>0</v>
      </c>
      <c r="O64" s="263">
        <f>SUMIFS('(①本体)入力画面'!$AT$16:$AT$55,'(①本体)入力画面'!$E$16:$E$55,"実績",'(①本体)入力画面'!$K$16:$K$55,'（品目計）修正しない事'!$B64)</f>
        <v>0</v>
      </c>
      <c r="P64" s="229">
        <v>0</v>
      </c>
      <c r="Q64" s="230">
        <v>0</v>
      </c>
      <c r="R64" s="231">
        <v>0</v>
      </c>
      <c r="S64" s="263">
        <v>0</v>
      </c>
      <c r="T64" s="229">
        <f>COUNTIFS('(①本体)入力画面'!$E$16:$E$55,"実績",'(①本体)入力画面'!$K$16:$K$55,B64,'(①本体)入力画面'!AZ$16:AZ$55,1)+COUNTIFS('(①本体)入力画面'!$E$16:$E$55,"実績",'(①本体)入力画面'!$K$16:$K$55,B64,'(①本体)入力画面'!BI$16:BI$55,1)+COUNTIFS('(①本体)入力画面'!$E$16:$E$55,"実績",'(①本体)入力画面'!$K$16:$K$55,B64,'(①本体)入力画面'!BR$16:BR$55,1)+COUNTIFS('(①本体)入力画面'!$E$16:$E$55,"実績",'(①本体)入力画面'!$K$16:$K$55,B64,'(①本体)入力画面'!CA$16:CA$55,1)</f>
        <v>0</v>
      </c>
      <c r="U64" s="230">
        <f>SUMIFS('(①本体)入力画面'!$CI$16:$CI$55,'(①本体)入力画面'!$E$16:$E$55,"実績",'(①本体)入力画面'!$K$16:$K$55,'（品目計）修正しない事'!$B64)</f>
        <v>0</v>
      </c>
      <c r="V64" s="263">
        <f>SUMIFS('(①本体)入力画面'!$CJ$16:$CJ$55,'(①本体)入力画面'!$E$16:$E$55,"実績",'(①本体)入力画面'!$K$16:$K$55,'（品目計）修正しない事'!$B64)</f>
        <v>0</v>
      </c>
      <c r="W64" s="263">
        <f>SUMIFS('(①本体)入力画面'!$CK$16:$CK$55,'(①本体)入力画面'!$E$16:$E$55,"実績",'(①本体)入力画面'!$K$16:$K$55,'（品目計）修正しない事'!$B64)</f>
        <v>0</v>
      </c>
      <c r="X64" s="229">
        <f>COUNTIFS('(①本体)入力画面'!$E$16:$E$55,"実績",'(①本体)入力画面'!$K$16:$K$55,B64,'(①本体)入力画面'!CQ$16:CQ$55,1)</f>
        <v>0</v>
      </c>
      <c r="Y64" s="230">
        <f>SUMIFS('(①本体)入力画面'!$CR$16:$CR$55,'(①本体)入力画面'!$E$16:$E$55,"実績",'(①本体)入力画面'!$K$16:$K$55,'（品目計）修正しない事'!$B64)</f>
        <v>0</v>
      </c>
      <c r="Z64" s="263">
        <f>SUMIFS('(①本体)入力画面'!$CS$16:$CS$55,'(①本体)入力画面'!$E$16:$E$55,"実績",'(①本体)入力画面'!$K$16:$K$55,'（品目計）修正しない事'!$B64)</f>
        <v>0</v>
      </c>
      <c r="AA64" s="263">
        <f>SUMIFS('(①本体)入力画面'!$CV$16:$CV$55,'(①本体)入力画面'!$E$16:$E$55,"実績",'(①本体)入力画面'!$K$16:$K$55,'（品目計）修正しない事'!$B64)</f>
        <v>0</v>
      </c>
      <c r="AB64" s="229">
        <v>0</v>
      </c>
      <c r="AC64" s="230">
        <v>0</v>
      </c>
      <c r="AD64" s="263">
        <v>0</v>
      </c>
      <c r="AE64" s="263">
        <v>0</v>
      </c>
      <c r="AF64" s="229">
        <f>COUNTIFS('(①本体)入力画面'!$E$16:$E$55,"実績",'(①本体)入力画面'!$K$16:$K$55,B64,'(①本体)入力画面'!DB$16:DB$55,1)</f>
        <v>0</v>
      </c>
      <c r="AG64" s="230">
        <f>SUMIFS('(①本体)入力画面'!$DC$16:$DC$55,'(①本体)入力画面'!$E$16:$E$55,"実績",'(①本体)入力画面'!$K$16:$K$55,'（品目計）修正しない事'!$B64)</f>
        <v>0</v>
      </c>
      <c r="AH64" s="263">
        <f>SUMIFS('(①本体)入力画面'!$DD$16:$DD$55,'(①本体)入力画面'!$E$16:$E$55,"実績",'(①本体)入力画面'!$K$16:$K$55,'（品目計）修正しない事'!$B64)</f>
        <v>0</v>
      </c>
      <c r="AI64" s="263">
        <f>SUMIFS('(①本体)入力画面'!$DE$16:$DE$55,'(①本体)入力画面'!$E$16:$E$55,"実績",'(①本体)入力画面'!$K$16:$K$55,'（品目計）修正しない事'!$B64)</f>
        <v>0</v>
      </c>
      <c r="AJ64" s="229">
        <f>COUNTIFS('(①本体)入力画面'!$E$16:$E$55,"実績",'(①本体)入力画面'!$K$16:$K$55,B64,'(①本体)入力画面'!DK$16:DK$55,1)+COUNTIFS('(①本体)入力画面'!$E$16:$E$55,"実績",'(①本体)入力画面'!$K$16:$K$55,B64,'(①本体)入力画面'!DT$16:DT$55,1)+COUNTIFS('(①本体)入力画面'!$E$16:$E$55,"実績",'(①本体)入力画面'!$K$16:$K$55,B64,'(①本体)入力画面'!EC$16:EC$55,1)</f>
        <v>0</v>
      </c>
      <c r="AK64" s="230">
        <f>SUMIFS('(①本体)入力画面'!$EK$16:$EK$55,'(①本体)入力画面'!$E$16:$E$55,"実績",'(①本体)入力画面'!$K$16:$K$55,'（品目計）修正しない事'!$B64)</f>
        <v>0</v>
      </c>
      <c r="AL64" s="263">
        <f>SUMIFS('(①本体)入力画面'!$EL$16:$EL$55,'(①本体)入力画面'!$E$16:$E$55,"実績",'(①本体)入力画面'!$K$16:$K$55,'（品目計）修正しない事'!$B64)</f>
        <v>0</v>
      </c>
      <c r="AM64" s="231">
        <f>SUMIFS('(①本体)入力画面'!$EM$16:$EM$55,'(①本体)入力画面'!$E$16:$E$55,"実績",'(①本体)入力画面'!$K$16:$K$55,'（品目計）修正しない事'!$B64)</f>
        <v>0</v>
      </c>
    </row>
    <row r="65" spans="1:48" ht="27" customHeight="1">
      <c r="A65" s="232">
        <v>2</v>
      </c>
      <c r="B65" s="868" t="s">
        <v>213</v>
      </c>
      <c r="C65" s="869"/>
      <c r="D65" s="229">
        <f>COUNTIFS('(①本体)入力画面'!$E$16:$E$55,"実績",'(①本体)入力画面'!$K$16:$K$55,$B65,'(①本体)入力画面'!U$16:U$55,1)</f>
        <v>0</v>
      </c>
      <c r="E65" s="230">
        <f>SUMIFS('(①本体)入力画面'!$V$16:$V$55,'(①本体)入力画面'!$E$16:$E$55,"実績",'(①本体)入力画面'!$K$16:$K$55,'（品目計）修正しない事'!$B65)</f>
        <v>0</v>
      </c>
      <c r="F65" s="231">
        <f>SUMIFS('(①本体)入力画面'!$W$16:$W$55,'(①本体)入力画面'!$E$16:$E$55,"実績",'(①本体)入力画面'!$K$16:$K$55,'（品目計）修正しない事'!$B65)</f>
        <v>0</v>
      </c>
      <c r="G65" s="263">
        <f>SUMIFS('(①本体)入力画面'!$Z$16:$Z$55,'(①本体)入力画面'!$E$16:$E$55,"実績",'(①本体)入力画面'!$K$16:$K$55,'（品目計）修正しない事'!$B65)</f>
        <v>0</v>
      </c>
      <c r="H65" s="229">
        <f>COUNTIFS('(①本体)入力画面'!$E$16:$E$55,"実績",'(①本体)入力画面'!$K$16:$K$55,B65,'(①本体)入力画面'!AF$16:AF$55,1)</f>
        <v>0</v>
      </c>
      <c r="I65" s="230">
        <f>SUMIFS('(①本体)入力画面'!$AG$16:$AG$55,'(①本体)入力画面'!$E$16:$E$55,"実績",'(①本体)入力画面'!$K$16:$K$55,'（品目計）修正しない事'!$B65)</f>
        <v>0</v>
      </c>
      <c r="J65" s="231">
        <f>SUMIFS('(①本体)入力画面'!$AH$16:$AH$55,'(①本体)入力画面'!$E$16:$E$55,"実績",'(①本体)入力画面'!$K$16:$K$55,'（品目計）修正しない事'!$B65)</f>
        <v>0</v>
      </c>
      <c r="K65" s="263">
        <f>SUMIFS('(①本体)入力画面'!$AI$16:$AI$55,'(①本体)入力画面'!$E$16:$E$55,"実績",'(①本体)入力画面'!$K$16:$K$55,'（品目計）修正しない事'!$B65)</f>
        <v>0</v>
      </c>
      <c r="L65" s="229">
        <f>COUNTIFS('(①本体)入力画面'!$E$16:$E$55,"実績",'(①本体)入力画面'!$K$16:$K$55,B65,'(①本体)入力画面'!AO$16:AO$55,1)</f>
        <v>0</v>
      </c>
      <c r="M65" s="230">
        <f>SUMIFS('(①本体)入力画面'!$AP$16:$AP$55,'(①本体)入力画面'!$E$16:$E$55,"実績",'(①本体)入力画面'!$K$16:$K$55,'（品目計）修正しない事'!$B65)</f>
        <v>0</v>
      </c>
      <c r="N65" s="231">
        <f>SUMIFS('(①本体)入力画面'!$AQ$16:$AQ$55,'(①本体)入力画面'!$E$16:$E$55,"実績",'(①本体)入力画面'!$K$16:$K$55,'（品目計）修正しない事'!$B65)</f>
        <v>0</v>
      </c>
      <c r="O65" s="263">
        <f>SUMIFS('(①本体)入力画面'!$AT$16:$AT$55,'(①本体)入力画面'!$E$16:$E$55,"実績",'(①本体)入力画面'!$K$16:$K$55,'（品目計）修正しない事'!$B65)</f>
        <v>0</v>
      </c>
      <c r="P65" s="229">
        <v>0</v>
      </c>
      <c r="Q65" s="230">
        <v>0</v>
      </c>
      <c r="R65" s="231">
        <v>0</v>
      </c>
      <c r="S65" s="263">
        <v>0</v>
      </c>
      <c r="T65" s="229">
        <f>COUNTIFS('(①本体)入力画面'!$E$16:$E$55,"実績",'(①本体)入力画面'!$K$16:$K$55,B65,'(①本体)入力画面'!AZ$16:AZ$55,1)+COUNTIFS('(①本体)入力画面'!$E$16:$E$55,"実績",'(①本体)入力画面'!$K$16:$K$55,B65,'(①本体)入力画面'!BI$16:BI$55,1)+COUNTIFS('(①本体)入力画面'!$E$16:$E$55,"実績",'(①本体)入力画面'!$K$16:$K$55,B65,'(①本体)入力画面'!BR$16:BR$55,1)+COUNTIFS('(①本体)入力画面'!$E$16:$E$55,"実績",'(①本体)入力画面'!$K$16:$K$55,B65,'(①本体)入力画面'!CA$16:CA$55,1)</f>
        <v>0</v>
      </c>
      <c r="U65" s="230">
        <f>SUMIFS('(①本体)入力画面'!$CI$16:$CI$55,'(①本体)入力画面'!$E$16:$E$55,"実績",'(①本体)入力画面'!$K$16:$K$55,'（品目計）修正しない事'!$B65)</f>
        <v>0</v>
      </c>
      <c r="V65" s="263">
        <f>SUMIFS('(①本体)入力画面'!$CJ$16:$CJ$55,'(①本体)入力画面'!$E$16:$E$55,"実績",'(①本体)入力画面'!$K$16:$K$55,'（品目計）修正しない事'!$B65)</f>
        <v>0</v>
      </c>
      <c r="W65" s="263">
        <f>SUMIFS('(①本体)入力画面'!$CK$16:$CK$55,'(①本体)入力画面'!$E$16:$E$55,"実績",'(①本体)入力画面'!$K$16:$K$55,'（品目計）修正しない事'!$B65)</f>
        <v>0</v>
      </c>
      <c r="X65" s="229">
        <f>COUNTIFS('(①本体)入力画面'!$E$16:$E$55,"実績",'(①本体)入力画面'!$K$16:$K$55,B65,'(①本体)入力画面'!CQ$16:CQ$55,1)</f>
        <v>0</v>
      </c>
      <c r="Y65" s="230">
        <f>SUMIFS('(①本体)入力画面'!$CR$16:$CR$55,'(①本体)入力画面'!$E$16:$E$55,"実績",'(①本体)入力画面'!$K$16:$K$55,'（品目計）修正しない事'!$B65)</f>
        <v>0</v>
      </c>
      <c r="Z65" s="263">
        <f>SUMIFS('(①本体)入力画面'!$CS$16:$CS$55,'(①本体)入力画面'!$E$16:$E$55,"実績",'(①本体)入力画面'!$K$16:$K$55,'（品目計）修正しない事'!$B65)</f>
        <v>0</v>
      </c>
      <c r="AA65" s="263">
        <f>SUMIFS('(①本体)入力画面'!$CV$16:$CV$55,'(①本体)入力画面'!$E$16:$E$55,"実績",'(①本体)入力画面'!$K$16:$K$55,'（品目計）修正しない事'!$B65)</f>
        <v>0</v>
      </c>
      <c r="AB65" s="229">
        <v>0</v>
      </c>
      <c r="AC65" s="230">
        <v>0</v>
      </c>
      <c r="AD65" s="263">
        <v>0</v>
      </c>
      <c r="AE65" s="263">
        <v>0</v>
      </c>
      <c r="AF65" s="229">
        <f>COUNTIFS('(①本体)入力画面'!$E$16:$E$55,"実績",'(①本体)入力画面'!$K$16:$K$55,B65,'(①本体)入力画面'!DB$16:DB$55,1)</f>
        <v>0</v>
      </c>
      <c r="AG65" s="230">
        <f>SUMIFS('(①本体)入力画面'!$DC$16:$DC$55,'(①本体)入力画面'!$E$16:$E$55,"実績",'(①本体)入力画面'!$K$16:$K$55,'（品目計）修正しない事'!$B65)</f>
        <v>0</v>
      </c>
      <c r="AH65" s="263">
        <f>SUMIFS('(①本体)入力画面'!$DD$16:$DD$55,'(①本体)入力画面'!$E$16:$E$55,"実績",'(①本体)入力画面'!$K$16:$K$55,'（品目計）修正しない事'!$B65)</f>
        <v>0</v>
      </c>
      <c r="AI65" s="263">
        <f>SUMIFS('(①本体)入力画面'!$DE$16:$DE$55,'(①本体)入力画面'!$E$16:$E$55,"実績",'(①本体)入力画面'!$K$16:$K$55,'（品目計）修正しない事'!$B65)</f>
        <v>0</v>
      </c>
      <c r="AJ65" s="229">
        <f>COUNTIFS('(①本体)入力画面'!$E$16:$E$55,"実績",'(①本体)入力画面'!$K$16:$K$55,B65,'(①本体)入力画面'!DK$16:DK$55,1)+COUNTIFS('(①本体)入力画面'!$E$16:$E$55,"実績",'(①本体)入力画面'!$K$16:$K$55,B65,'(①本体)入力画面'!DT$16:DT$55,1)+COUNTIFS('(①本体)入力画面'!$E$16:$E$55,"実績",'(①本体)入力画面'!$K$16:$K$55,B65,'(①本体)入力画面'!EC$16:EC$55,1)</f>
        <v>0</v>
      </c>
      <c r="AK65" s="230">
        <f>SUMIFS('(①本体)入力画面'!$EK$16:$EK$55,'(①本体)入力画面'!$E$16:$E$55,"実績",'(①本体)入力画面'!$K$16:$K$55,'（品目計）修正しない事'!$B65)</f>
        <v>0</v>
      </c>
      <c r="AL65" s="263">
        <f>SUMIFS('(①本体)入力画面'!$EL$16:$EL$55,'(①本体)入力画面'!$E$16:$E$55,"実績",'(①本体)入力画面'!$K$16:$K$55,'（品目計）修正しない事'!$B65)</f>
        <v>0</v>
      </c>
      <c r="AM65" s="231">
        <f>SUMIFS('(①本体)入力画面'!$EM$16:$EM$55,'(①本体)入力画面'!$E$16:$E$55,"実績",'(①本体)入力画面'!$K$16:$K$55,'（品目計）修正しない事'!$B65)</f>
        <v>0</v>
      </c>
    </row>
    <row r="66" spans="1:48" ht="27" customHeight="1">
      <c r="A66" s="626">
        <v>3</v>
      </c>
      <c r="B66" s="860" t="s">
        <v>214</v>
      </c>
      <c r="C66" s="861"/>
      <c r="D66" s="229">
        <f>COUNTIFS('(①本体)入力画面'!$E$16:$E$55,"実績",'(①本体)入力画面'!$K$16:$K$55,$B66,'(①本体)入力画面'!U$16:U$55,1)</f>
        <v>0</v>
      </c>
      <c r="E66" s="230">
        <f>SUMIFS('(①本体)入力画面'!$V$16:$V$55,'(①本体)入力画面'!$E$16:$E$55,"実績",'(①本体)入力画面'!$K$16:$K$55,'（品目計）修正しない事'!$B66)</f>
        <v>0</v>
      </c>
      <c r="F66" s="231">
        <f>SUMIFS('(①本体)入力画面'!$W$16:$W$55,'(①本体)入力画面'!$E$16:$E$55,"実績",'(①本体)入力画面'!$K$16:$K$55,'（品目計）修正しない事'!$B66)</f>
        <v>0</v>
      </c>
      <c r="G66" s="263">
        <f>SUMIFS('(①本体)入力画面'!$Z$16:$Z$55,'(①本体)入力画面'!$E$16:$E$55,"実績",'(①本体)入力画面'!$K$16:$K$55,'（品目計）修正しない事'!$B66)</f>
        <v>0</v>
      </c>
      <c r="H66" s="229">
        <f>COUNTIFS('(①本体)入力画面'!$E$16:$E$55,"実績",'(①本体)入力画面'!$K$16:$K$55,B66,'(①本体)入力画面'!AF$16:AF$55,1)</f>
        <v>0</v>
      </c>
      <c r="I66" s="230">
        <f>SUMIFS('(①本体)入力画面'!$AG$16:$AG$55,'(①本体)入力画面'!$E$16:$E$55,"実績",'(①本体)入力画面'!$K$16:$K$55,'（品目計）修正しない事'!$B66)</f>
        <v>0</v>
      </c>
      <c r="J66" s="231">
        <f>SUMIFS('(①本体)入力画面'!$AH$16:$AH$55,'(①本体)入力画面'!$E$16:$E$55,"実績",'(①本体)入力画面'!$K$16:$K$55,'（品目計）修正しない事'!$B66)</f>
        <v>0</v>
      </c>
      <c r="K66" s="263">
        <f>SUMIFS('(①本体)入力画面'!$AI$16:$AI$55,'(①本体)入力画面'!$E$16:$E$55,"実績",'(①本体)入力画面'!$K$16:$K$55,'（品目計）修正しない事'!$B66)</f>
        <v>0</v>
      </c>
      <c r="L66" s="229">
        <f>COUNTIFS('(①本体)入力画面'!$E$16:$E$55,"実績",'(①本体)入力画面'!$K$16:$K$55,B66,'(①本体)入力画面'!AO$16:AO$55,1)</f>
        <v>0</v>
      </c>
      <c r="M66" s="230">
        <f>SUMIFS('(①本体)入力画面'!$AP$16:$AP$55,'(①本体)入力画面'!$E$16:$E$55,"実績",'(①本体)入力画面'!$K$16:$K$55,'（品目計）修正しない事'!$B66)</f>
        <v>0</v>
      </c>
      <c r="N66" s="231">
        <f>SUMIFS('(①本体)入力画面'!$AQ$16:$AQ$55,'(①本体)入力画面'!$E$16:$E$55,"実績",'(①本体)入力画面'!$K$16:$K$55,'（品目計）修正しない事'!$B66)</f>
        <v>0</v>
      </c>
      <c r="O66" s="263">
        <f>SUMIFS('(①本体)入力画面'!$AT$16:$AT$55,'(①本体)入力画面'!$E$16:$E$55,"実績",'(①本体)入力画面'!$K$16:$K$55,'（品目計）修正しない事'!$B66)</f>
        <v>0</v>
      </c>
      <c r="P66" s="229">
        <v>0</v>
      </c>
      <c r="Q66" s="230">
        <v>0</v>
      </c>
      <c r="R66" s="231">
        <v>0</v>
      </c>
      <c r="S66" s="263">
        <v>0</v>
      </c>
      <c r="T66" s="229">
        <f>COUNTIFS('(①本体)入力画面'!$E$16:$E$55,"実績",'(①本体)入力画面'!$K$16:$K$55,B66,'(①本体)入力画面'!AZ$16:AZ$55,1)+COUNTIFS('(①本体)入力画面'!$E$16:$E$55,"実績",'(①本体)入力画面'!$K$16:$K$55,B66,'(①本体)入力画面'!BI$16:BI$55,1)+COUNTIFS('(①本体)入力画面'!$E$16:$E$55,"実績",'(①本体)入力画面'!$K$16:$K$55,B66,'(①本体)入力画面'!BR$16:BR$55,1)+COUNTIFS('(①本体)入力画面'!$E$16:$E$55,"実績",'(①本体)入力画面'!$K$16:$K$55,B66,'(①本体)入力画面'!CA$16:CA$55,1)</f>
        <v>0</v>
      </c>
      <c r="U66" s="230">
        <f>SUMIFS('(①本体)入力画面'!$CI$16:$CI$55,'(①本体)入力画面'!$E$16:$E$55,"実績",'(①本体)入力画面'!$K$16:$K$55,'（品目計）修正しない事'!$B66)</f>
        <v>0</v>
      </c>
      <c r="V66" s="263">
        <f>SUMIFS('(①本体)入力画面'!$CJ$16:$CJ$55,'(①本体)入力画面'!$E$16:$E$55,"実績",'(①本体)入力画面'!$K$16:$K$55,'（品目計）修正しない事'!$B66)</f>
        <v>0</v>
      </c>
      <c r="W66" s="263">
        <f>SUMIFS('(①本体)入力画面'!$CK$16:$CK$55,'(①本体)入力画面'!$E$16:$E$55,"実績",'(①本体)入力画面'!$K$16:$K$55,'（品目計）修正しない事'!$B66)</f>
        <v>0</v>
      </c>
      <c r="X66" s="229">
        <f>COUNTIFS('(①本体)入力画面'!$E$16:$E$55,"実績",'(①本体)入力画面'!$K$16:$K$55,B66,'(①本体)入力画面'!CQ$16:CQ$55,1)</f>
        <v>0</v>
      </c>
      <c r="Y66" s="230">
        <f>SUMIFS('(①本体)入力画面'!$CR$16:$CR$55,'(①本体)入力画面'!$E$16:$E$55,"実績",'(①本体)入力画面'!$K$16:$K$55,'（品目計）修正しない事'!$B66)</f>
        <v>0</v>
      </c>
      <c r="Z66" s="263">
        <f>SUMIFS('(①本体)入力画面'!$CS$16:$CS$55,'(①本体)入力画面'!$E$16:$E$55,"実績",'(①本体)入力画面'!$K$16:$K$55,'（品目計）修正しない事'!$B66)</f>
        <v>0</v>
      </c>
      <c r="AA66" s="263">
        <f>SUMIFS('(①本体)入力画面'!$CV$16:$CV$55,'(①本体)入力画面'!$E$16:$E$55,"実績",'(①本体)入力画面'!$K$16:$K$55,'（品目計）修正しない事'!$B66)</f>
        <v>0</v>
      </c>
      <c r="AB66" s="229">
        <v>0</v>
      </c>
      <c r="AC66" s="230">
        <v>0</v>
      </c>
      <c r="AD66" s="263">
        <v>0</v>
      </c>
      <c r="AE66" s="263">
        <v>0</v>
      </c>
      <c r="AF66" s="229">
        <f>COUNTIFS('(①本体)入力画面'!$E$16:$E$55,"実績",'(①本体)入力画面'!$K$16:$K$55,B66,'(①本体)入力画面'!DB$16:DB$55,1)</f>
        <v>0</v>
      </c>
      <c r="AG66" s="230">
        <f>SUMIFS('(①本体)入力画面'!$DC$16:$DC$55,'(①本体)入力画面'!$E$16:$E$55,"実績",'(①本体)入力画面'!$K$16:$K$55,'（品目計）修正しない事'!$B66)</f>
        <v>0</v>
      </c>
      <c r="AH66" s="263">
        <f>SUMIFS('(①本体)入力画面'!$DD$16:$DD$55,'(①本体)入力画面'!$E$16:$E$55,"実績",'(①本体)入力画面'!$K$16:$K$55,'（品目計）修正しない事'!$B66)</f>
        <v>0</v>
      </c>
      <c r="AI66" s="263">
        <f>SUMIFS('(①本体)入力画面'!$DE$16:$DE$55,'(①本体)入力画面'!$E$16:$E$55,"実績",'(①本体)入力画面'!$K$16:$K$55,'（品目計）修正しない事'!$B66)</f>
        <v>0</v>
      </c>
      <c r="AJ66" s="229">
        <f>COUNTIFS('(①本体)入力画面'!$E$16:$E$55,"実績",'(①本体)入力画面'!$K$16:$K$55,B66,'(①本体)入力画面'!DK$16:DK$55,1)+COUNTIFS('(①本体)入力画面'!$E$16:$E$55,"実績",'(①本体)入力画面'!$K$16:$K$55,B66,'(①本体)入力画面'!DT$16:DT$55,1)+COUNTIFS('(①本体)入力画面'!$E$16:$E$55,"実績",'(①本体)入力画面'!$K$16:$K$55,B66,'(①本体)入力画面'!EC$16:EC$55,1)</f>
        <v>0</v>
      </c>
      <c r="AK66" s="230">
        <f>SUMIFS('(①本体)入力画面'!$EK$16:$EK$55,'(①本体)入力画面'!$E$16:$E$55,"実績",'(①本体)入力画面'!$K$16:$K$55,'（品目計）修正しない事'!$B66)</f>
        <v>0</v>
      </c>
      <c r="AL66" s="263">
        <f>SUMIFS('(①本体)入力画面'!$EL$16:$EL$55,'(①本体)入力画面'!$E$16:$E$55,"実績",'(①本体)入力画面'!$K$16:$K$55,'（品目計）修正しない事'!$B66)</f>
        <v>0</v>
      </c>
      <c r="AM66" s="231">
        <f>SUMIFS('(①本体)入力画面'!$EM$16:$EM$55,'(①本体)入力画面'!$E$16:$E$55,"実績",'(①本体)入力画面'!$K$16:$K$55,'（品目計）修正しない事'!$B66)</f>
        <v>0</v>
      </c>
    </row>
    <row r="67" spans="1:48" ht="27" customHeight="1">
      <c r="A67" s="630">
        <v>4</v>
      </c>
      <c r="B67" s="860" t="s">
        <v>215</v>
      </c>
      <c r="C67" s="861"/>
      <c r="D67" s="229">
        <f>COUNTIFS('(①本体)入力画面'!$E$16:$E$55,"実績",'(①本体)入力画面'!$K$16:$K$55,B67,'(①本体)入力画面'!U$16:U$55,1)</f>
        <v>0</v>
      </c>
      <c r="E67" s="230">
        <f>SUMIFS('(①本体)入力画面'!$V$16:$V$55,'(①本体)入力画面'!$E$16:$E$55,"実績",'(①本体)入力画面'!$K$16:$K$55,'（品目計）修正しない事'!$B67)</f>
        <v>0</v>
      </c>
      <c r="F67" s="231">
        <f>SUMIFS('(①本体)入力画面'!$W$16:$W$55,'(①本体)入力画面'!$E$16:$E$55,"実績",'(①本体)入力画面'!$K$16:$K$55,'（品目計）修正しない事'!$B67)</f>
        <v>0</v>
      </c>
      <c r="G67" s="263">
        <f>SUMIFS('(①本体)入力画面'!$Z$16:$Z$55,'(①本体)入力画面'!$E$16:$E$55,"実績",'(①本体)入力画面'!$K$16:$K$55,'（品目計）修正しない事'!$B67)</f>
        <v>0</v>
      </c>
      <c r="H67" s="229">
        <f>COUNTIFS('(①本体)入力画面'!$E$16:$E$55,"実績",'(①本体)入力画面'!$K$16:$K$55,B67,'(①本体)入力画面'!AF$16:AF$55,1)</f>
        <v>0</v>
      </c>
      <c r="I67" s="230">
        <f>SUMIFS('(①本体)入力画面'!$AG$16:$AG$55,'(①本体)入力画面'!$E$16:$E$55,"実績",'(①本体)入力画面'!$K$16:$K$55,'（品目計）修正しない事'!$B67)</f>
        <v>0</v>
      </c>
      <c r="J67" s="231">
        <f>SUMIFS('(①本体)入力画面'!$AH$16:$AH$55,'(①本体)入力画面'!$E$16:$E$55,"実績",'(①本体)入力画面'!$K$16:$K$55,'（品目計）修正しない事'!$B67)</f>
        <v>0</v>
      </c>
      <c r="K67" s="263">
        <f>SUMIFS('(①本体)入力画面'!$AI$16:$AI$55,'(①本体)入力画面'!$E$16:$E$55,"実績",'(①本体)入力画面'!$K$16:$K$55,'（品目計）修正しない事'!$B67)</f>
        <v>0</v>
      </c>
      <c r="L67" s="229">
        <f>COUNTIFS('(①本体)入力画面'!$E$16:$E$55,"実績",'(①本体)入力画面'!$K$16:$K$55,B67,'(①本体)入力画面'!AO$16:AO$55,1)</f>
        <v>0</v>
      </c>
      <c r="M67" s="230">
        <f>SUMIFS('(①本体)入力画面'!$AP$16:$AP$55,'(①本体)入力画面'!$E$16:$E$55,"実績",'(①本体)入力画面'!$K$16:$K$55,'（品目計）修正しない事'!$B67)</f>
        <v>0</v>
      </c>
      <c r="N67" s="231">
        <f>SUMIFS('(①本体)入力画面'!$AQ$16:$AQ$55,'(①本体)入力画面'!$E$16:$E$55,"実績",'(①本体)入力画面'!$K$16:$K$55,'（品目計）修正しない事'!$B67)</f>
        <v>0</v>
      </c>
      <c r="O67" s="263">
        <f>SUMIFS('(①本体)入力画面'!$AT$16:$AT$55,'(①本体)入力画面'!$E$16:$E$55,"実績",'(①本体)入力画面'!$K$16:$K$55,'（品目計）修正しない事'!$B67)</f>
        <v>0</v>
      </c>
      <c r="P67" s="229">
        <v>0</v>
      </c>
      <c r="Q67" s="230">
        <v>0</v>
      </c>
      <c r="R67" s="231">
        <v>0</v>
      </c>
      <c r="S67" s="263">
        <v>0</v>
      </c>
      <c r="T67" s="229">
        <f>COUNTIFS('(①本体)入力画面'!$E$16:$E$55,"実績",'(①本体)入力画面'!$K$16:$K$55,B67,'(①本体)入力画面'!AZ$16:AZ$55,1)+COUNTIFS('(①本体)入力画面'!$E$16:$E$55,"実績",'(①本体)入力画面'!$K$16:$K$55,B67,'(①本体)入力画面'!BI$16:BI$55,1)+COUNTIFS('(①本体)入力画面'!$E$16:$E$55,"実績",'(①本体)入力画面'!$K$16:$K$55,B67,'(①本体)入力画面'!BR$16:BR$55,1)+COUNTIFS('(①本体)入力画面'!$E$16:$E$55,"実績",'(①本体)入力画面'!$K$16:$K$55,B67,'(①本体)入力画面'!CA$16:CA$55,1)</f>
        <v>0</v>
      </c>
      <c r="U67" s="230">
        <f>SUMIFS('(①本体)入力画面'!$CI$16:$CI$55,'(①本体)入力画面'!$E$16:$E$55,"実績",'(①本体)入力画面'!$K$16:$K$55,'（品目計）修正しない事'!$B67)</f>
        <v>0</v>
      </c>
      <c r="V67" s="263">
        <f>SUMIFS('(①本体)入力画面'!$CJ$16:$CJ$55,'(①本体)入力画面'!$E$16:$E$55,"実績",'(①本体)入力画面'!$K$16:$K$55,'（品目計）修正しない事'!$B67)</f>
        <v>0</v>
      </c>
      <c r="W67" s="263">
        <f>SUMIFS('(①本体)入力画面'!$CK$16:$CK$55,'(①本体)入力画面'!$E$16:$E$55,"実績",'(①本体)入力画面'!$K$16:$K$55,'（品目計）修正しない事'!$B67)</f>
        <v>0</v>
      </c>
      <c r="X67" s="229">
        <f>COUNTIFS('(①本体)入力画面'!$E$16:$E$55,"実績",'(①本体)入力画面'!$K$16:$K$55,B67,'(①本体)入力画面'!CQ$16:CQ$55,1)</f>
        <v>0</v>
      </c>
      <c r="Y67" s="230">
        <f>SUMIFS('(①本体)入力画面'!$CR$16:$CR$55,'(①本体)入力画面'!$E$16:$E$55,"実績",'(①本体)入力画面'!$K$16:$K$55,'（品目計）修正しない事'!$B67)</f>
        <v>0</v>
      </c>
      <c r="Z67" s="263">
        <f>SUMIFS('(①本体)入力画面'!$CS$16:$CS$55,'(①本体)入力画面'!$E$16:$E$55,"実績",'(①本体)入力画面'!$K$16:$K$55,'（品目計）修正しない事'!$B67)</f>
        <v>0</v>
      </c>
      <c r="AA67" s="263">
        <f>SUMIFS('(①本体)入力画面'!$CV$16:$CV$55,'(①本体)入力画面'!$E$16:$E$55,"実績",'(①本体)入力画面'!$K$16:$K$55,'（品目計）修正しない事'!$B67)</f>
        <v>0</v>
      </c>
      <c r="AB67" s="229">
        <v>0</v>
      </c>
      <c r="AC67" s="230">
        <v>0</v>
      </c>
      <c r="AD67" s="263">
        <v>0</v>
      </c>
      <c r="AE67" s="263">
        <v>0</v>
      </c>
      <c r="AF67" s="229">
        <f>COUNTIFS('(①本体)入力画面'!$E$16:$E$55,"実績",'(①本体)入力画面'!$K$16:$K$55,B67,'(①本体)入力画面'!DB$16:DB$55,1)</f>
        <v>0</v>
      </c>
      <c r="AG67" s="230">
        <f>SUMIFS('(①本体)入力画面'!$DC$16:$DC$55,'(①本体)入力画面'!$E$16:$E$55,"実績",'(①本体)入力画面'!$K$16:$K$55,'（品目計）修正しない事'!$B67)</f>
        <v>0</v>
      </c>
      <c r="AH67" s="263">
        <f>SUMIFS('(①本体)入力画面'!$DD$16:$DD$55,'(①本体)入力画面'!$E$16:$E$55,"実績",'(①本体)入力画面'!$K$16:$K$55,'（品目計）修正しない事'!$B67)</f>
        <v>0</v>
      </c>
      <c r="AI67" s="263">
        <f>SUMIFS('(①本体)入力画面'!$DE$16:$DE$55,'(①本体)入力画面'!$E$16:$E$55,"実績",'(①本体)入力画面'!$K$16:$K$55,'（品目計）修正しない事'!$B67)</f>
        <v>0</v>
      </c>
      <c r="AJ67" s="229">
        <f>COUNTIFS('(①本体)入力画面'!$E$16:$E$55,"実績",'(①本体)入力画面'!$K$16:$K$55,B67,'(①本体)入力画面'!DK$16:DK$55,1)+COUNTIFS('(①本体)入力画面'!$E$16:$E$55,"実績",'(①本体)入力画面'!$K$16:$K$55,B67,'(①本体)入力画面'!DT$16:DT$55,1)+COUNTIFS('(①本体)入力画面'!$E$16:$E$55,"実績",'(①本体)入力画面'!$K$16:$K$55,B67,'(①本体)入力画面'!EC$16:EC$55,1)</f>
        <v>0</v>
      </c>
      <c r="AK67" s="230">
        <f>SUMIFS('(①本体)入力画面'!$EK$16:$EK$55,'(①本体)入力画面'!$E$16:$E$55,"実績",'(①本体)入力画面'!$K$16:$K$55,'（品目計）修正しない事'!$B67)</f>
        <v>0</v>
      </c>
      <c r="AL67" s="263">
        <f>SUMIFS('(①本体)入力画面'!$EL$16:$EL$55,'(①本体)入力画面'!$E$16:$E$55,"実績",'(①本体)入力画面'!$K$16:$K$55,'（品目計）修正しない事'!$B67)</f>
        <v>0</v>
      </c>
      <c r="AM67" s="231">
        <f>SUMIFS('(①本体)入力画面'!$EM$16:$EM$55,'(①本体)入力画面'!$E$16:$E$55,"実績",'(①本体)入力画面'!$K$16:$K$55,'（品目計）修正しない事'!$B67)</f>
        <v>0</v>
      </c>
    </row>
    <row r="68" spans="1:48" ht="27" customHeight="1">
      <c r="A68" s="630">
        <v>5</v>
      </c>
      <c r="B68" s="860" t="s">
        <v>216</v>
      </c>
      <c r="C68" s="861"/>
      <c r="D68" s="229">
        <f>COUNTIFS('(①本体)入力画面'!$E$16:$E$55,"実績",'(①本体)入力画面'!$K$16:$K$55,B68,'(①本体)入力画面'!U$16:U$55,1)</f>
        <v>0</v>
      </c>
      <c r="E68" s="230">
        <f>SUMIFS('(①本体)入力画面'!$V$16:$V$55,'(①本体)入力画面'!$E$16:$E$55,"実績",'(①本体)入力画面'!$K$16:$K$55,'（品目計）修正しない事'!$B68)</f>
        <v>0</v>
      </c>
      <c r="F68" s="231">
        <f>SUMIFS('(①本体)入力画面'!$W$16:$W$55,'(①本体)入力画面'!$E$16:$E$55,"実績",'(①本体)入力画面'!$K$16:$K$55,'（品目計）修正しない事'!$B68)</f>
        <v>0</v>
      </c>
      <c r="G68" s="263">
        <f>SUMIFS('(①本体)入力画面'!$Z$16:$Z$55,'(①本体)入力画面'!$E$16:$E$55,"実績",'(①本体)入力画面'!$K$16:$K$55,'（品目計）修正しない事'!$B68)</f>
        <v>0</v>
      </c>
      <c r="H68" s="229">
        <f>COUNTIFS('(①本体)入力画面'!$E$16:$E$55,"実績",'(①本体)入力画面'!$K$16:$K$55,B68,'(①本体)入力画面'!AF$16:AF$55,1)</f>
        <v>0</v>
      </c>
      <c r="I68" s="230">
        <f>SUMIFS('(①本体)入力画面'!$AG$16:$AG$55,'(①本体)入力画面'!$E$16:$E$55,"実績",'(①本体)入力画面'!$K$16:$K$55,'（品目計）修正しない事'!$B68)</f>
        <v>0</v>
      </c>
      <c r="J68" s="231">
        <f>SUMIFS('(①本体)入力画面'!$AH$16:$AH$55,'(①本体)入力画面'!$E$16:$E$55,"実績",'(①本体)入力画面'!$K$16:$K$55,'（品目計）修正しない事'!$B68)</f>
        <v>0</v>
      </c>
      <c r="K68" s="263">
        <f>SUMIFS('(①本体)入力画面'!$AI$16:$AI$55,'(①本体)入力画面'!$E$16:$E$55,"実績",'(①本体)入力画面'!$K$16:$K$55,'（品目計）修正しない事'!$B68)</f>
        <v>0</v>
      </c>
      <c r="L68" s="229">
        <f>COUNTIFS('(①本体)入力画面'!$E$16:$E$55,"実績",'(①本体)入力画面'!$K$16:$K$55,B68,'(①本体)入力画面'!AO$16:AO$55,1)</f>
        <v>0</v>
      </c>
      <c r="M68" s="230">
        <f>SUMIFS('(①本体)入力画面'!$AP$16:$AP$55,'(①本体)入力画面'!$E$16:$E$55,"実績",'(①本体)入力画面'!$K$16:$K$55,'（品目計）修正しない事'!$B68)</f>
        <v>0</v>
      </c>
      <c r="N68" s="231">
        <f>SUMIFS('(①本体)入力画面'!$AQ$16:$AQ$55,'(①本体)入力画面'!$E$16:$E$55,"実績",'(①本体)入力画面'!$K$16:$K$55,'（品目計）修正しない事'!$B68)</f>
        <v>0</v>
      </c>
      <c r="O68" s="263">
        <f>SUMIFS('(①本体)入力画面'!$AT$16:$AT$55,'(①本体)入力画面'!$E$16:$E$55,"実績",'(①本体)入力画面'!$K$16:$K$55,'（品目計）修正しない事'!$B68)</f>
        <v>0</v>
      </c>
      <c r="P68" s="229">
        <v>0</v>
      </c>
      <c r="Q68" s="230">
        <v>0</v>
      </c>
      <c r="R68" s="231">
        <v>0</v>
      </c>
      <c r="S68" s="263">
        <v>0</v>
      </c>
      <c r="T68" s="229">
        <f>COUNTIFS('(①本体)入力画面'!$E$16:$E$55,"実績",'(①本体)入力画面'!$K$16:$K$55,B68,'(①本体)入力画面'!AZ$16:AZ$55,1)+COUNTIFS('(①本体)入力画面'!$E$16:$E$55,"実績",'(①本体)入力画面'!$K$16:$K$55,B68,'(①本体)入力画面'!BI$16:BI$55,1)+COUNTIFS('(①本体)入力画面'!$E$16:$E$55,"実績",'(①本体)入力画面'!$K$16:$K$55,B68,'(①本体)入力画面'!BR$16:BR$55,1)+COUNTIFS('(①本体)入力画面'!$E$16:$E$55,"実績",'(①本体)入力画面'!$K$16:$K$55,B68,'(①本体)入力画面'!CA$16:CA$55,1)</f>
        <v>0</v>
      </c>
      <c r="U68" s="230">
        <f>SUMIFS('(①本体)入力画面'!$CI$16:$CI$55,'(①本体)入力画面'!$E$16:$E$55,"実績",'(①本体)入力画面'!$K$16:$K$55,'（品目計）修正しない事'!$B68)</f>
        <v>0</v>
      </c>
      <c r="V68" s="263">
        <f>SUMIFS('(①本体)入力画面'!$CJ$16:$CJ$55,'(①本体)入力画面'!$E$16:$E$55,"実績",'(①本体)入力画面'!$K$16:$K$55,'（品目計）修正しない事'!$B68)</f>
        <v>0</v>
      </c>
      <c r="W68" s="263">
        <f>SUMIFS('(①本体)入力画面'!$CK$16:$CK$55,'(①本体)入力画面'!$E$16:$E$55,"実績",'(①本体)入力画面'!$K$16:$K$55,'（品目計）修正しない事'!$B68)</f>
        <v>0</v>
      </c>
      <c r="X68" s="229">
        <f>COUNTIFS('(①本体)入力画面'!$E$16:$E$55,"実績",'(①本体)入力画面'!$K$16:$K$55,B68,'(①本体)入力画面'!CQ$16:CQ$55,1)</f>
        <v>0</v>
      </c>
      <c r="Y68" s="230">
        <f>SUMIFS('(①本体)入力画面'!$CR$16:$CR$55,'(①本体)入力画面'!$E$16:$E$55,"実績",'(①本体)入力画面'!$K$16:$K$55,'（品目計）修正しない事'!$B68)</f>
        <v>0</v>
      </c>
      <c r="Z68" s="263">
        <f>SUMIFS('(①本体)入力画面'!$CS$16:$CS$55,'(①本体)入力画面'!$E$16:$E$55,"実績",'(①本体)入力画面'!$K$16:$K$55,'（品目計）修正しない事'!$B68)</f>
        <v>0</v>
      </c>
      <c r="AA68" s="263">
        <f>SUMIFS('(①本体)入力画面'!$CV$16:$CV$55,'(①本体)入力画面'!$E$16:$E$55,"実績",'(①本体)入力画面'!$K$16:$K$55,'（品目計）修正しない事'!$B68)</f>
        <v>0</v>
      </c>
      <c r="AB68" s="229">
        <v>0</v>
      </c>
      <c r="AC68" s="230">
        <v>0</v>
      </c>
      <c r="AD68" s="263">
        <v>0</v>
      </c>
      <c r="AE68" s="263">
        <v>0</v>
      </c>
      <c r="AF68" s="229">
        <f>COUNTIFS('(①本体)入力画面'!$E$16:$E$55,"実績",'(①本体)入力画面'!$K$16:$K$55,B68,'(①本体)入力画面'!DB$16:DB$55,1)</f>
        <v>0</v>
      </c>
      <c r="AG68" s="230">
        <f>SUMIFS('(①本体)入力画面'!$DC$16:$DC$55,'(①本体)入力画面'!$E$16:$E$55,"実績",'(①本体)入力画面'!$K$16:$K$55,'（品目計）修正しない事'!$B68)</f>
        <v>0</v>
      </c>
      <c r="AH68" s="263">
        <f>SUMIFS('(①本体)入力画面'!$DD$16:$DD$55,'(①本体)入力画面'!$E$16:$E$55,"実績",'(①本体)入力画面'!$K$16:$K$55,'（品目計）修正しない事'!$B68)</f>
        <v>0</v>
      </c>
      <c r="AI68" s="263">
        <f>SUMIFS('(①本体)入力画面'!$DE$16:$DE$55,'(①本体)入力画面'!$E$16:$E$55,"実績",'(①本体)入力画面'!$K$16:$K$55,'（品目計）修正しない事'!$B68)</f>
        <v>0</v>
      </c>
      <c r="AJ68" s="229">
        <f>COUNTIFS('(①本体)入力画面'!$E$16:$E$55,"実績",'(①本体)入力画面'!$K$16:$K$55,B68,'(①本体)入力画面'!DK$16:DK$55,1)+COUNTIFS('(①本体)入力画面'!$E$16:$E$55,"実績",'(①本体)入力画面'!$K$16:$K$55,B68,'(①本体)入力画面'!DT$16:DT$55,1)+COUNTIFS('(①本体)入力画面'!$E$16:$E$55,"実績",'(①本体)入力画面'!$K$16:$K$55,B68,'(①本体)入力画面'!EC$16:EC$55,1)</f>
        <v>0</v>
      </c>
      <c r="AK68" s="230">
        <f>SUMIFS('(①本体)入力画面'!$EK$16:$EK$55,'(①本体)入力画面'!$E$16:$E$55,"実績",'(①本体)入力画面'!$K$16:$K$55,'（品目計）修正しない事'!$B68)</f>
        <v>0</v>
      </c>
      <c r="AL68" s="263">
        <f>SUMIFS('(①本体)入力画面'!$EL$16:$EL$55,'(①本体)入力画面'!$E$16:$E$55,"実績",'(①本体)入力画面'!$K$16:$K$55,'（品目計）修正しない事'!$B68)</f>
        <v>0</v>
      </c>
      <c r="AM68" s="231">
        <f>SUMIFS('(①本体)入力画面'!$EM$16:$EM$55,'(①本体)入力画面'!$E$16:$E$55,"実績",'(①本体)入力画面'!$K$16:$K$55,'（品目計）修正しない事'!$B68)</f>
        <v>0</v>
      </c>
    </row>
    <row r="69" spans="1:48" ht="27" customHeight="1">
      <c r="A69" s="630">
        <v>6</v>
      </c>
      <c r="B69" s="860" t="s">
        <v>217</v>
      </c>
      <c r="C69" s="861"/>
      <c r="D69" s="229">
        <f>COUNTIFS('(①本体)入力画面'!$E$16:$E$55,"実績",'(①本体)入力画面'!$K$16:$K$55,B69,'(①本体)入力画面'!U$16:U$55,1)</f>
        <v>0</v>
      </c>
      <c r="E69" s="230">
        <f>SUMIFS('(①本体)入力画面'!$V$16:$V$55,'(①本体)入力画面'!$E$16:$E$55,"実績",'(①本体)入力画面'!$K$16:$K$55,'（品目計）修正しない事'!$B69)</f>
        <v>0</v>
      </c>
      <c r="F69" s="231">
        <f>SUMIFS('(①本体)入力画面'!$W$16:$W$55,'(①本体)入力画面'!$E$16:$E$55,"実績",'(①本体)入力画面'!$K$16:$K$55,'（品目計）修正しない事'!$B69)</f>
        <v>0</v>
      </c>
      <c r="G69" s="263">
        <f>SUMIFS('(①本体)入力画面'!$Z$16:$Z$55,'(①本体)入力画面'!$E$16:$E$55,"実績",'(①本体)入力画面'!$K$16:$K$55,'（品目計）修正しない事'!$B69)</f>
        <v>0</v>
      </c>
      <c r="H69" s="229">
        <f>COUNTIFS('(①本体)入力画面'!$E$16:$E$55,"実績",'(①本体)入力画面'!$K$16:$K$55,B69,'(①本体)入力画面'!AF$16:AF$55,1)</f>
        <v>0</v>
      </c>
      <c r="I69" s="230">
        <f>SUMIFS('(①本体)入力画面'!$AG$16:$AG$55,'(①本体)入力画面'!$E$16:$E$55,"実績",'(①本体)入力画面'!$K$16:$K$55,'（品目計）修正しない事'!$B69)</f>
        <v>0</v>
      </c>
      <c r="J69" s="231">
        <f>SUMIFS('(①本体)入力画面'!$AH$16:$AH$55,'(①本体)入力画面'!$E$16:$E$55,"実績",'(①本体)入力画面'!$K$16:$K$55,'（品目計）修正しない事'!$B69)</f>
        <v>0</v>
      </c>
      <c r="K69" s="263">
        <f>SUMIFS('(①本体)入力画面'!$AI$16:$AI$55,'(①本体)入力画面'!$E$16:$E$55,"実績",'(①本体)入力画面'!$K$16:$K$55,'（品目計）修正しない事'!$B69)</f>
        <v>0</v>
      </c>
      <c r="L69" s="229">
        <f>COUNTIFS('(①本体)入力画面'!$E$16:$E$55,"実績",'(①本体)入力画面'!$K$16:$K$55,B69,'(①本体)入力画面'!AO$16:AO$55,1)</f>
        <v>0</v>
      </c>
      <c r="M69" s="230">
        <f>SUMIFS('(①本体)入力画面'!$AP$16:$AP$55,'(①本体)入力画面'!$E$16:$E$55,"実績",'(①本体)入力画面'!$K$16:$K$55,'（品目計）修正しない事'!$B69)</f>
        <v>0</v>
      </c>
      <c r="N69" s="231">
        <f>SUMIFS('(①本体)入力画面'!$AQ$16:$AQ$55,'(①本体)入力画面'!$E$16:$E$55,"実績",'(①本体)入力画面'!$K$16:$K$55,'（品目計）修正しない事'!$B69)</f>
        <v>0</v>
      </c>
      <c r="O69" s="263">
        <f>SUMIFS('(①本体)入力画面'!$AT$16:$AT$55,'(①本体)入力画面'!$E$16:$E$55,"実績",'(①本体)入力画面'!$K$16:$K$55,'（品目計）修正しない事'!$B69)</f>
        <v>0</v>
      </c>
      <c r="P69" s="229">
        <v>0</v>
      </c>
      <c r="Q69" s="230">
        <v>0</v>
      </c>
      <c r="R69" s="231">
        <v>0</v>
      </c>
      <c r="S69" s="263">
        <v>0</v>
      </c>
      <c r="T69" s="229">
        <f>COUNTIFS('(①本体)入力画面'!$E$16:$E$55,"実績",'(①本体)入力画面'!$K$16:$K$55,B69,'(①本体)入力画面'!AZ$16:AZ$55,1)+COUNTIFS('(①本体)入力画面'!$E$16:$E$55,"実績",'(①本体)入力画面'!$K$16:$K$55,B69,'(①本体)入力画面'!BI$16:BI$55,1)+COUNTIFS('(①本体)入力画面'!$E$16:$E$55,"実績",'(①本体)入力画面'!$K$16:$K$55,B69,'(①本体)入力画面'!BR$16:BR$55,1)+COUNTIFS('(①本体)入力画面'!$E$16:$E$55,"実績",'(①本体)入力画面'!$K$16:$K$55,B69,'(①本体)入力画面'!CA$16:CA$55,1)</f>
        <v>0</v>
      </c>
      <c r="U69" s="230">
        <f>SUMIFS('(①本体)入力画面'!$CI$16:$CI$55,'(①本体)入力画面'!$E$16:$E$55,"実績",'(①本体)入力画面'!$K$16:$K$55,'（品目計）修正しない事'!$B69)</f>
        <v>0</v>
      </c>
      <c r="V69" s="263">
        <f>SUMIFS('(①本体)入力画面'!$CJ$16:$CJ$55,'(①本体)入力画面'!$E$16:$E$55,"実績",'(①本体)入力画面'!$K$16:$K$55,'（品目計）修正しない事'!$B69)</f>
        <v>0</v>
      </c>
      <c r="W69" s="263">
        <f>SUMIFS('(①本体)入力画面'!$CK$16:$CK$55,'(①本体)入力画面'!$E$16:$E$55,"実績",'(①本体)入力画面'!$K$16:$K$55,'（品目計）修正しない事'!$B69)</f>
        <v>0</v>
      </c>
      <c r="X69" s="229">
        <f>COUNTIFS('(①本体)入力画面'!$E$16:$E$55,"実績",'(①本体)入力画面'!$K$16:$K$55,B69,'(①本体)入力画面'!CQ$16:CQ$55,1)</f>
        <v>0</v>
      </c>
      <c r="Y69" s="230">
        <f>SUMIFS('(①本体)入力画面'!$CR$16:$CR$55,'(①本体)入力画面'!$E$16:$E$55,"実績",'(①本体)入力画面'!$K$16:$K$55,'（品目計）修正しない事'!$B69)</f>
        <v>0</v>
      </c>
      <c r="Z69" s="263">
        <f>SUMIFS('(①本体)入力画面'!$CS$16:$CS$55,'(①本体)入力画面'!$E$16:$E$55,"実績",'(①本体)入力画面'!$K$16:$K$55,'（品目計）修正しない事'!$B69)</f>
        <v>0</v>
      </c>
      <c r="AA69" s="263">
        <f>SUMIFS('(①本体)入力画面'!$CV$16:$CV$55,'(①本体)入力画面'!$E$16:$E$55,"実績",'(①本体)入力画面'!$K$16:$K$55,'（品目計）修正しない事'!$B69)</f>
        <v>0</v>
      </c>
      <c r="AB69" s="229">
        <v>0</v>
      </c>
      <c r="AC69" s="230">
        <v>0</v>
      </c>
      <c r="AD69" s="263">
        <v>0</v>
      </c>
      <c r="AE69" s="263">
        <v>0</v>
      </c>
      <c r="AF69" s="229">
        <f>COUNTIFS('(①本体)入力画面'!$E$16:$E$55,"実績",'(①本体)入力画面'!$K$16:$K$55,B69,'(①本体)入力画面'!DB$16:DB$55,1)</f>
        <v>0</v>
      </c>
      <c r="AG69" s="230">
        <f>SUMIFS('(①本体)入力画面'!$DC$16:$DC$55,'(①本体)入力画面'!$E$16:$E$55,"実績",'(①本体)入力画面'!$K$16:$K$55,'（品目計）修正しない事'!$B69)</f>
        <v>0</v>
      </c>
      <c r="AH69" s="263">
        <f>SUMIFS('(①本体)入力画面'!$DD$16:$DD$55,'(①本体)入力画面'!$E$16:$E$55,"実績",'(①本体)入力画面'!$K$16:$K$55,'（品目計）修正しない事'!$B69)</f>
        <v>0</v>
      </c>
      <c r="AI69" s="263">
        <f>SUMIFS('(①本体)入力画面'!$DE$16:$DE$55,'(①本体)入力画面'!$E$16:$E$55,"実績",'(①本体)入力画面'!$K$16:$K$55,'（品目計）修正しない事'!$B69)</f>
        <v>0</v>
      </c>
      <c r="AJ69" s="229">
        <f>COUNTIFS('(①本体)入力画面'!$E$16:$E$55,"実績",'(①本体)入力画面'!$K$16:$K$55,B69,'(①本体)入力画面'!DK$16:DK$55,1)+COUNTIFS('(①本体)入力画面'!$E$16:$E$55,"実績",'(①本体)入力画面'!$K$16:$K$55,B69,'(①本体)入力画面'!DT$16:DT$55,1)+COUNTIFS('(①本体)入力画面'!$E$16:$E$55,"実績",'(①本体)入力画面'!$K$16:$K$55,B69,'(①本体)入力画面'!EC$16:EC$55,1)</f>
        <v>0</v>
      </c>
      <c r="AK69" s="230">
        <f>SUMIFS('(①本体)入力画面'!$EK$16:$EK$55,'(①本体)入力画面'!$E$16:$E$55,"実績",'(①本体)入力画面'!$K$16:$K$55,'（品目計）修正しない事'!$B69)</f>
        <v>0</v>
      </c>
      <c r="AL69" s="263">
        <f>SUMIFS('(①本体)入力画面'!$EL$16:$EL$55,'(①本体)入力画面'!$E$16:$E$55,"実績",'(①本体)入力画面'!$K$16:$K$55,'（品目計）修正しない事'!$B69)</f>
        <v>0</v>
      </c>
      <c r="AM69" s="231">
        <f>SUMIFS('(①本体)入力画面'!$EM$16:$EM$55,'(①本体)入力画面'!$E$16:$E$55,"実績",'(①本体)入力画面'!$K$16:$K$55,'（品目計）修正しない事'!$B69)</f>
        <v>0</v>
      </c>
    </row>
    <row r="70" spans="1:48" ht="27" customHeight="1">
      <c r="A70" s="630">
        <v>7</v>
      </c>
      <c r="B70" s="860" t="s">
        <v>218</v>
      </c>
      <c r="C70" s="861"/>
      <c r="D70" s="229">
        <f>COUNTIFS('(①本体)入力画面'!$E$16:$E$55,"実績",'(①本体)入力画面'!$K$16:$K$55,B70,'(①本体)入力画面'!U$16:U$55,1)</f>
        <v>0</v>
      </c>
      <c r="E70" s="230">
        <f>SUMIFS('(①本体)入力画面'!$V$16:$V$55,'(①本体)入力画面'!$E$16:$E$55,"実績",'(①本体)入力画面'!$K$16:$K$55,'（品目計）修正しない事'!$B70)</f>
        <v>0</v>
      </c>
      <c r="F70" s="231">
        <f>SUMIFS('(①本体)入力画面'!$W$16:$W$55,'(①本体)入力画面'!$E$16:$E$55,"実績",'(①本体)入力画面'!$K$16:$K$55,'（品目計）修正しない事'!$B70)</f>
        <v>0</v>
      </c>
      <c r="G70" s="263">
        <f>SUMIFS('(①本体)入力画面'!$Z$16:$Z$55,'(①本体)入力画面'!$E$16:$E$55,"実績",'(①本体)入力画面'!$K$16:$K$55,'（品目計）修正しない事'!$B70)</f>
        <v>0</v>
      </c>
      <c r="H70" s="229">
        <f>COUNTIFS('(①本体)入力画面'!$E$16:$E$55,"実績",'(①本体)入力画面'!$K$16:$K$55,B70,'(①本体)入力画面'!AF$16:AF$55,1)</f>
        <v>0</v>
      </c>
      <c r="I70" s="230">
        <f>SUMIFS('(①本体)入力画面'!$AG$16:$AG$55,'(①本体)入力画面'!$E$16:$E$55,"実績",'(①本体)入力画面'!$K$16:$K$55,'（品目計）修正しない事'!$B70)</f>
        <v>0</v>
      </c>
      <c r="J70" s="231">
        <f>SUMIFS('(①本体)入力画面'!$AH$16:$AH$55,'(①本体)入力画面'!$E$16:$E$55,"実績",'(①本体)入力画面'!$K$16:$K$55,'（品目計）修正しない事'!$B70)</f>
        <v>0</v>
      </c>
      <c r="K70" s="263">
        <f>SUMIFS('(①本体)入力画面'!$AI$16:$AI$55,'(①本体)入力画面'!$E$16:$E$55,"実績",'(①本体)入力画面'!$K$16:$K$55,'（品目計）修正しない事'!$B70)</f>
        <v>0</v>
      </c>
      <c r="L70" s="229">
        <f>COUNTIFS('(①本体)入力画面'!$E$16:$E$55,"実績",'(①本体)入力画面'!$K$16:$K$55,B70,'(①本体)入力画面'!AO$16:AO$55,1)</f>
        <v>0</v>
      </c>
      <c r="M70" s="230">
        <f>SUMIFS('(①本体)入力画面'!$AP$16:$AP$55,'(①本体)入力画面'!$E$16:$E$55,"実績",'(①本体)入力画面'!$K$16:$K$55,'（品目計）修正しない事'!$B70)</f>
        <v>0</v>
      </c>
      <c r="N70" s="231">
        <f>SUMIFS('(①本体)入力画面'!$AQ$16:$AQ$55,'(①本体)入力画面'!$E$16:$E$55,"実績",'(①本体)入力画面'!$K$16:$K$55,'（品目計）修正しない事'!$B70)</f>
        <v>0</v>
      </c>
      <c r="O70" s="263">
        <f>SUMIFS('(①本体)入力画面'!$AT$16:$AT$55,'(①本体)入力画面'!$E$16:$E$55,"実績",'(①本体)入力画面'!$K$16:$K$55,'（品目計）修正しない事'!$B70)</f>
        <v>0</v>
      </c>
      <c r="P70" s="229">
        <v>0</v>
      </c>
      <c r="Q70" s="230">
        <v>0</v>
      </c>
      <c r="R70" s="231">
        <v>0</v>
      </c>
      <c r="S70" s="263">
        <v>0</v>
      </c>
      <c r="T70" s="229">
        <f>COUNTIFS('(①本体)入力画面'!$E$16:$E$55,"実績",'(①本体)入力画面'!$K$16:$K$55,B70,'(①本体)入力画面'!AZ$16:AZ$55,1)+COUNTIFS('(①本体)入力画面'!$E$16:$E$55,"実績",'(①本体)入力画面'!$K$16:$K$55,B70,'(①本体)入力画面'!BI$16:BI$55,1)+COUNTIFS('(①本体)入力画面'!$E$16:$E$55,"実績",'(①本体)入力画面'!$K$16:$K$55,B70,'(①本体)入力画面'!BR$16:BR$55,1)+COUNTIFS('(①本体)入力画面'!$E$16:$E$55,"実績",'(①本体)入力画面'!$K$16:$K$55,B70,'(①本体)入力画面'!CA$16:CA$55,1)</f>
        <v>0</v>
      </c>
      <c r="U70" s="230">
        <f>SUMIFS('(①本体)入力画面'!$CI$16:$CI$55,'(①本体)入力画面'!$E$16:$E$55,"実績",'(①本体)入力画面'!$K$16:$K$55,'（品目計）修正しない事'!$B70)</f>
        <v>0</v>
      </c>
      <c r="V70" s="263">
        <f>SUMIFS('(①本体)入力画面'!$CJ$16:$CJ$55,'(①本体)入力画面'!$E$16:$E$55,"実績",'(①本体)入力画面'!$K$16:$K$55,'（品目計）修正しない事'!$B70)</f>
        <v>0</v>
      </c>
      <c r="W70" s="263">
        <f>SUMIFS('(①本体)入力画面'!$CK$16:$CK$55,'(①本体)入力画面'!$E$16:$E$55,"実績",'(①本体)入力画面'!$K$16:$K$55,'（品目計）修正しない事'!$B70)</f>
        <v>0</v>
      </c>
      <c r="X70" s="229">
        <f>COUNTIFS('(①本体)入力画面'!$E$16:$E$55,"実績",'(①本体)入力画面'!$K$16:$K$55,B70,'(①本体)入力画面'!CQ$16:CQ$55,1)</f>
        <v>0</v>
      </c>
      <c r="Y70" s="230">
        <f>SUMIFS('(①本体)入力画面'!$CR$16:$CR$55,'(①本体)入力画面'!$E$16:$E$55,"実績",'(①本体)入力画面'!$K$16:$K$55,'（品目計）修正しない事'!$B70)</f>
        <v>0</v>
      </c>
      <c r="Z70" s="263">
        <f>SUMIFS('(①本体)入力画面'!$CS$16:$CS$55,'(①本体)入力画面'!$E$16:$E$55,"実績",'(①本体)入力画面'!$K$16:$K$55,'（品目計）修正しない事'!$B70)</f>
        <v>0</v>
      </c>
      <c r="AA70" s="263">
        <f>SUMIFS('(①本体)入力画面'!$CV$16:$CV$55,'(①本体)入力画面'!$E$16:$E$55,"実績",'(①本体)入力画面'!$K$16:$K$55,'（品目計）修正しない事'!$B70)</f>
        <v>0</v>
      </c>
      <c r="AB70" s="229">
        <v>0</v>
      </c>
      <c r="AC70" s="230">
        <v>0</v>
      </c>
      <c r="AD70" s="263">
        <v>0</v>
      </c>
      <c r="AE70" s="263">
        <v>0</v>
      </c>
      <c r="AF70" s="229">
        <f>COUNTIFS('(①本体)入力画面'!$E$16:$E$55,"実績",'(①本体)入力画面'!$K$16:$K$55,B70,'(①本体)入力画面'!DB$16:DB$55,1)</f>
        <v>0</v>
      </c>
      <c r="AG70" s="230">
        <f>SUMIFS('(①本体)入力画面'!$DC$16:$DC$55,'(①本体)入力画面'!$E$16:$E$55,"実績",'(①本体)入力画面'!$K$16:$K$55,'（品目計）修正しない事'!$B70)</f>
        <v>0</v>
      </c>
      <c r="AH70" s="263">
        <f>SUMIFS('(①本体)入力画面'!$DD$16:$DD$55,'(①本体)入力画面'!$E$16:$E$55,"実績",'(①本体)入力画面'!$K$16:$K$55,'（品目計）修正しない事'!$B70)</f>
        <v>0</v>
      </c>
      <c r="AI70" s="263">
        <f>SUMIFS('(①本体)入力画面'!$DE$16:$DE$55,'(①本体)入力画面'!$E$16:$E$55,"実績",'(①本体)入力画面'!$K$16:$K$55,'（品目計）修正しない事'!$B70)</f>
        <v>0</v>
      </c>
      <c r="AJ70" s="229">
        <f>COUNTIFS('(①本体)入力画面'!$E$16:$E$55,"実績",'(①本体)入力画面'!$K$16:$K$55,B70,'(①本体)入力画面'!DK$16:DK$55,1)+COUNTIFS('(①本体)入力画面'!$E$16:$E$55,"実績",'(①本体)入力画面'!$K$16:$K$55,B70,'(①本体)入力画面'!DT$16:DT$55,1)+COUNTIFS('(①本体)入力画面'!$E$16:$E$55,"実績",'(①本体)入力画面'!$K$16:$K$55,B70,'(①本体)入力画面'!EC$16:EC$55,1)</f>
        <v>0</v>
      </c>
      <c r="AK70" s="230">
        <f>SUMIFS('(①本体)入力画面'!$EK$16:$EK$55,'(①本体)入力画面'!$E$16:$E$55,"実績",'(①本体)入力画面'!$K$16:$K$55,'（品目計）修正しない事'!$B70)</f>
        <v>0</v>
      </c>
      <c r="AL70" s="263">
        <f>SUMIFS('(①本体)入力画面'!$EL$16:$EL$55,'(①本体)入力画面'!$E$16:$E$55,"実績",'(①本体)入力画面'!$K$16:$K$55,'（品目計）修正しない事'!$B70)</f>
        <v>0</v>
      </c>
      <c r="AM70" s="231">
        <f>SUMIFS('(①本体)入力画面'!$EM$16:$EM$55,'(①本体)入力画面'!$E$16:$E$55,"実績",'(①本体)入力画面'!$K$16:$K$55,'（品目計）修正しない事'!$B70)</f>
        <v>0</v>
      </c>
    </row>
    <row r="71" spans="1:48" ht="27" customHeight="1">
      <c r="A71" s="630">
        <v>8</v>
      </c>
      <c r="B71" s="860" t="s">
        <v>219</v>
      </c>
      <c r="C71" s="861"/>
      <c r="D71" s="229">
        <f>COUNTIFS('(①本体)入力画面'!$E$16:$E$55,"実績",'(①本体)入力画面'!$K$16:$K$55,B71,'(①本体)入力画面'!U$16:U$55,1)</f>
        <v>0</v>
      </c>
      <c r="E71" s="230">
        <f>SUMIFS('(①本体)入力画面'!$V$16:$V$55,'(①本体)入力画面'!$E$16:$E$55,"実績",'(①本体)入力画面'!$K$16:$K$55,'（品目計）修正しない事'!$B71)</f>
        <v>0</v>
      </c>
      <c r="F71" s="231">
        <f>SUMIFS('(①本体)入力画面'!$W$16:$W$55,'(①本体)入力画面'!$E$16:$E$55,"実績",'(①本体)入力画面'!$K$16:$K$55,'（品目計）修正しない事'!$B71)</f>
        <v>0</v>
      </c>
      <c r="G71" s="263">
        <f>SUMIFS('(①本体)入力画面'!$Z$16:$Z$55,'(①本体)入力画面'!$E$16:$E$55,"実績",'(①本体)入力画面'!$K$16:$K$55,'（品目計）修正しない事'!$B71)</f>
        <v>0</v>
      </c>
      <c r="H71" s="229">
        <f>COUNTIFS('(①本体)入力画面'!$E$16:$E$55,"実績",'(①本体)入力画面'!$K$16:$K$55,B71,'(①本体)入力画面'!AF$16:AF$55,1)</f>
        <v>0</v>
      </c>
      <c r="I71" s="230">
        <f>SUMIFS('(①本体)入力画面'!$AG$16:$AG$55,'(①本体)入力画面'!$E$16:$E$55,"実績",'(①本体)入力画面'!$K$16:$K$55,'（品目計）修正しない事'!$B71)</f>
        <v>0</v>
      </c>
      <c r="J71" s="231">
        <f>SUMIFS('(①本体)入力画面'!$AH$16:$AH$55,'(①本体)入力画面'!$E$16:$E$55,"実績",'(①本体)入力画面'!$K$16:$K$55,'（品目計）修正しない事'!$B71)</f>
        <v>0</v>
      </c>
      <c r="K71" s="263">
        <f>SUMIFS('(①本体)入力画面'!$AI$16:$AI$55,'(①本体)入力画面'!$E$16:$E$55,"実績",'(①本体)入力画面'!$K$16:$K$55,'（品目計）修正しない事'!$B71)</f>
        <v>0</v>
      </c>
      <c r="L71" s="229">
        <f>COUNTIFS('(①本体)入力画面'!$E$16:$E$55,"実績",'(①本体)入力画面'!$K$16:$K$55,B71,'(①本体)入力画面'!AO$16:AO$55,1)</f>
        <v>0</v>
      </c>
      <c r="M71" s="230">
        <f>SUMIFS('(①本体)入力画面'!$AP$16:$AP$55,'(①本体)入力画面'!$E$16:$E$55,"実績",'(①本体)入力画面'!$K$16:$K$55,'（品目計）修正しない事'!$B71)</f>
        <v>0</v>
      </c>
      <c r="N71" s="231">
        <f>SUMIFS('(①本体)入力画面'!$AQ$16:$AQ$55,'(①本体)入力画面'!$E$16:$E$55,"実績",'(①本体)入力画面'!$K$16:$K$55,'（品目計）修正しない事'!$B71)</f>
        <v>0</v>
      </c>
      <c r="O71" s="263">
        <f>SUMIFS('(①本体)入力画面'!$AT$16:$AT$55,'(①本体)入力画面'!$E$16:$E$55,"実績",'(①本体)入力画面'!$K$16:$K$55,'（品目計）修正しない事'!$B71)</f>
        <v>0</v>
      </c>
      <c r="P71" s="229">
        <v>0</v>
      </c>
      <c r="Q71" s="230">
        <v>0</v>
      </c>
      <c r="R71" s="231">
        <v>0</v>
      </c>
      <c r="S71" s="263">
        <v>0</v>
      </c>
      <c r="T71" s="229">
        <f>COUNTIFS('(①本体)入力画面'!$E$16:$E$55,"実績",'(①本体)入力画面'!$K$16:$K$55,B71,'(①本体)入力画面'!AZ$16:AZ$55,1)+COUNTIFS('(①本体)入力画面'!$E$16:$E$55,"実績",'(①本体)入力画面'!$K$16:$K$55,B71,'(①本体)入力画面'!BI$16:BI$55,1)+COUNTIFS('(①本体)入力画面'!$E$16:$E$55,"実績",'(①本体)入力画面'!$K$16:$K$55,B71,'(①本体)入力画面'!BR$16:BR$55,1)+COUNTIFS('(①本体)入力画面'!$E$16:$E$55,"実績",'(①本体)入力画面'!$K$16:$K$55,B71,'(①本体)入力画面'!CA$16:CA$55,1)</f>
        <v>0</v>
      </c>
      <c r="U71" s="230">
        <f>SUMIFS('(①本体)入力画面'!$CI$16:$CI$55,'(①本体)入力画面'!$E$16:$E$55,"実績",'(①本体)入力画面'!$K$16:$K$55,'（品目計）修正しない事'!$B71)</f>
        <v>0</v>
      </c>
      <c r="V71" s="263">
        <f>SUMIFS('(①本体)入力画面'!$CJ$16:$CJ$55,'(①本体)入力画面'!$E$16:$E$55,"実績",'(①本体)入力画面'!$K$16:$K$55,'（品目計）修正しない事'!$B71)</f>
        <v>0</v>
      </c>
      <c r="W71" s="263">
        <f>SUMIFS('(①本体)入力画面'!$CK$16:$CK$55,'(①本体)入力画面'!$E$16:$E$55,"実績",'(①本体)入力画面'!$K$16:$K$55,'（品目計）修正しない事'!$B71)</f>
        <v>0</v>
      </c>
      <c r="X71" s="229">
        <f>COUNTIFS('(①本体)入力画面'!$E$16:$E$55,"実績",'(①本体)入力画面'!$K$16:$K$55,B71,'(①本体)入力画面'!CQ$16:CQ$55,1)</f>
        <v>0</v>
      </c>
      <c r="Y71" s="230">
        <f>SUMIFS('(①本体)入力画面'!$CR$16:$CR$55,'(①本体)入力画面'!$E$16:$E$55,"実績",'(①本体)入力画面'!$K$16:$K$55,'（品目計）修正しない事'!$B71)</f>
        <v>0</v>
      </c>
      <c r="Z71" s="263">
        <f>SUMIFS('(①本体)入力画面'!$CS$16:$CS$55,'(①本体)入力画面'!$E$16:$E$55,"実績",'(①本体)入力画面'!$K$16:$K$55,'（品目計）修正しない事'!$B71)</f>
        <v>0</v>
      </c>
      <c r="AA71" s="263">
        <f>SUMIFS('(①本体)入力画面'!$CV$16:$CV$55,'(①本体)入力画面'!$E$16:$E$55,"実績",'(①本体)入力画面'!$K$16:$K$55,'（品目計）修正しない事'!$B71)</f>
        <v>0</v>
      </c>
      <c r="AB71" s="229">
        <v>0</v>
      </c>
      <c r="AC71" s="230">
        <v>0</v>
      </c>
      <c r="AD71" s="263">
        <v>0</v>
      </c>
      <c r="AE71" s="263">
        <v>0</v>
      </c>
      <c r="AF71" s="229">
        <f>COUNTIFS('(①本体)入力画面'!$E$16:$E$55,"実績",'(①本体)入力画面'!$K$16:$K$55,B71,'(①本体)入力画面'!DB$16:DB$55,1)</f>
        <v>0</v>
      </c>
      <c r="AG71" s="230">
        <f>SUMIFS('(①本体)入力画面'!$DC$16:$DC$55,'(①本体)入力画面'!$E$16:$E$55,"実績",'(①本体)入力画面'!$K$16:$K$55,'（品目計）修正しない事'!$B71)</f>
        <v>0</v>
      </c>
      <c r="AH71" s="263">
        <f>SUMIFS('(①本体)入力画面'!$DD$16:$DD$55,'(①本体)入力画面'!$E$16:$E$55,"実績",'(①本体)入力画面'!$K$16:$K$55,'（品目計）修正しない事'!$B71)</f>
        <v>0</v>
      </c>
      <c r="AI71" s="263">
        <f>SUMIFS('(①本体)入力画面'!$DE$16:$DE$55,'(①本体)入力画面'!$E$16:$E$55,"実績",'(①本体)入力画面'!$K$16:$K$55,'（品目計）修正しない事'!$B71)</f>
        <v>0</v>
      </c>
      <c r="AJ71" s="229">
        <f>COUNTIFS('(①本体)入力画面'!$E$16:$E$55,"実績",'(①本体)入力画面'!$K$16:$K$55,B71,'(①本体)入力画面'!DK$16:DK$55,1)+COUNTIFS('(①本体)入力画面'!$E$16:$E$55,"実績",'(①本体)入力画面'!$K$16:$K$55,B71,'(①本体)入力画面'!DT$16:DT$55,1)+COUNTIFS('(①本体)入力画面'!$E$16:$E$55,"実績",'(①本体)入力画面'!$K$16:$K$55,B71,'(①本体)入力画面'!EC$16:EC$55,1)</f>
        <v>0</v>
      </c>
      <c r="AK71" s="230">
        <f>SUMIFS('(①本体)入力画面'!$EK$16:$EK$55,'(①本体)入力画面'!$E$16:$E$55,"実績",'(①本体)入力画面'!$K$16:$K$55,'（品目計）修正しない事'!$B71)</f>
        <v>0</v>
      </c>
      <c r="AL71" s="263">
        <f>SUMIFS('(①本体)入力画面'!$EL$16:$EL$55,'(①本体)入力画面'!$E$16:$E$55,"実績",'(①本体)入力画面'!$K$16:$K$55,'（品目計）修正しない事'!$B71)</f>
        <v>0</v>
      </c>
      <c r="AM71" s="231">
        <f>SUMIFS('(①本体)入力画面'!$EM$16:$EM$55,'(①本体)入力画面'!$E$16:$E$55,"実績",'(①本体)入力画面'!$K$16:$K$55,'（品目計）修正しない事'!$B71)</f>
        <v>0</v>
      </c>
    </row>
    <row r="72" spans="1:48" ht="27" customHeight="1">
      <c r="A72" s="630">
        <v>9</v>
      </c>
      <c r="B72" s="860" t="s">
        <v>220</v>
      </c>
      <c r="C72" s="861"/>
      <c r="D72" s="229">
        <f>COUNTIFS('(①本体)入力画面'!$E$16:$E$55,"実績",'(①本体)入力画面'!$K$16:$K$55,B72,'(①本体)入力画面'!U$16:U$55,1)</f>
        <v>0</v>
      </c>
      <c r="E72" s="230">
        <f>SUMIFS('(①本体)入力画面'!$V$16:$V$55,'(①本体)入力画面'!$E$16:$E$55,"実績",'(①本体)入力画面'!$K$16:$K$55,'（品目計）修正しない事'!$B72)</f>
        <v>0</v>
      </c>
      <c r="F72" s="231">
        <f>SUMIFS('(①本体)入力画面'!$W$16:$W$55,'(①本体)入力画面'!$E$16:$E$55,"実績",'(①本体)入力画面'!$K$16:$K$55,'（品目計）修正しない事'!$B72)</f>
        <v>0</v>
      </c>
      <c r="G72" s="263">
        <f>SUMIFS('(①本体)入力画面'!$Z$16:$Z$55,'(①本体)入力画面'!$E$16:$E$55,"実績",'(①本体)入力画面'!$K$16:$K$55,'（品目計）修正しない事'!$B72)</f>
        <v>0</v>
      </c>
      <c r="H72" s="229">
        <f>COUNTIFS('(①本体)入力画面'!$E$16:$E$55,"実績",'(①本体)入力画面'!$K$16:$K$55,B72,'(①本体)入力画面'!AF$16:AF$55,1)</f>
        <v>0</v>
      </c>
      <c r="I72" s="230">
        <f>SUMIFS('(①本体)入力画面'!$AG$16:$AG$55,'(①本体)入力画面'!$E$16:$E$55,"実績",'(①本体)入力画面'!$K$16:$K$55,'（品目計）修正しない事'!$B72)</f>
        <v>0</v>
      </c>
      <c r="J72" s="231">
        <f>SUMIFS('(①本体)入力画面'!$AH$16:$AH$55,'(①本体)入力画面'!$E$16:$E$55,"実績",'(①本体)入力画面'!$K$16:$K$55,'（品目計）修正しない事'!$B72)</f>
        <v>0</v>
      </c>
      <c r="K72" s="263">
        <f>SUMIFS('(①本体)入力画面'!$AI$16:$AI$55,'(①本体)入力画面'!$E$16:$E$55,"実績",'(①本体)入力画面'!$K$16:$K$55,'（品目計）修正しない事'!$B72)</f>
        <v>0</v>
      </c>
      <c r="L72" s="229">
        <f>COUNTIFS('(①本体)入力画面'!$E$16:$E$55,"実績",'(①本体)入力画面'!$K$16:$K$55,B72,'(①本体)入力画面'!AO$16:AO$55,1)</f>
        <v>0</v>
      </c>
      <c r="M72" s="230">
        <f>SUMIFS('(①本体)入力画面'!$AP$16:$AP$55,'(①本体)入力画面'!$E$16:$E$55,"実績",'(①本体)入力画面'!$K$16:$K$55,'（品目計）修正しない事'!$B72)</f>
        <v>0</v>
      </c>
      <c r="N72" s="231">
        <f>SUMIFS('(①本体)入力画面'!$AQ$16:$AQ$55,'(①本体)入力画面'!$E$16:$E$55,"実績",'(①本体)入力画面'!$K$16:$K$55,'（品目計）修正しない事'!$B72)</f>
        <v>0</v>
      </c>
      <c r="O72" s="263">
        <f>SUMIFS('(①本体)入力画面'!$AT$16:$AT$55,'(①本体)入力画面'!$E$16:$E$55,"実績",'(①本体)入力画面'!$K$16:$K$55,'（品目計）修正しない事'!$B72)</f>
        <v>0</v>
      </c>
      <c r="P72" s="229">
        <v>0</v>
      </c>
      <c r="Q72" s="230">
        <v>0</v>
      </c>
      <c r="R72" s="231">
        <v>0</v>
      </c>
      <c r="S72" s="263">
        <v>0</v>
      </c>
      <c r="T72" s="229">
        <f>COUNTIFS('(①本体)入力画面'!$E$16:$E$55,"実績",'(①本体)入力画面'!$K$16:$K$55,B72,'(①本体)入力画面'!AZ$16:AZ$55,1)+COUNTIFS('(①本体)入力画面'!$E$16:$E$55,"実績",'(①本体)入力画面'!$K$16:$K$55,B72,'(①本体)入力画面'!BI$16:BI$55,1)+COUNTIFS('(①本体)入力画面'!$E$16:$E$55,"実績",'(①本体)入力画面'!$K$16:$K$55,B72,'(①本体)入力画面'!BR$16:BR$55,1)+COUNTIFS('(①本体)入力画面'!$E$16:$E$55,"実績",'(①本体)入力画面'!$K$16:$K$55,B72,'(①本体)入力画面'!CA$16:CA$55,1)</f>
        <v>0</v>
      </c>
      <c r="U72" s="230">
        <f>SUMIFS('(①本体)入力画面'!$CI$16:$CI$55,'(①本体)入力画面'!$E$16:$E$55,"実績",'(①本体)入力画面'!$K$16:$K$55,'（品目計）修正しない事'!$B72)</f>
        <v>0</v>
      </c>
      <c r="V72" s="263">
        <f>SUMIFS('(①本体)入力画面'!$CJ$16:$CJ$55,'(①本体)入力画面'!$E$16:$E$55,"実績",'(①本体)入力画面'!$K$16:$K$55,'（品目計）修正しない事'!$B72)</f>
        <v>0</v>
      </c>
      <c r="W72" s="263">
        <f>SUMIFS('(①本体)入力画面'!$CK$16:$CK$55,'(①本体)入力画面'!$E$16:$E$55,"実績",'(①本体)入力画面'!$K$16:$K$55,'（品目計）修正しない事'!$B72)</f>
        <v>0</v>
      </c>
      <c r="X72" s="229">
        <f>COUNTIFS('(①本体)入力画面'!$E$16:$E$55,"実績",'(①本体)入力画面'!$K$16:$K$55,B72,'(①本体)入力画面'!CQ$16:CQ$55,1)</f>
        <v>0</v>
      </c>
      <c r="Y72" s="230">
        <f>SUMIFS('(①本体)入力画面'!$CR$16:$CR$55,'(①本体)入力画面'!$E$16:$E$55,"実績",'(①本体)入力画面'!$K$16:$K$55,'（品目計）修正しない事'!$B72)</f>
        <v>0</v>
      </c>
      <c r="Z72" s="263">
        <f>SUMIFS('(①本体)入力画面'!$CS$16:$CS$55,'(①本体)入力画面'!$E$16:$E$55,"実績",'(①本体)入力画面'!$K$16:$K$55,'（品目計）修正しない事'!$B72)</f>
        <v>0</v>
      </c>
      <c r="AA72" s="263">
        <f>SUMIFS('(①本体)入力画面'!$CV$16:$CV$55,'(①本体)入力画面'!$E$16:$E$55,"実績",'(①本体)入力画面'!$K$16:$K$55,'（品目計）修正しない事'!$B72)</f>
        <v>0</v>
      </c>
      <c r="AB72" s="229">
        <v>0</v>
      </c>
      <c r="AC72" s="230">
        <v>0</v>
      </c>
      <c r="AD72" s="263">
        <v>0</v>
      </c>
      <c r="AE72" s="263">
        <v>0</v>
      </c>
      <c r="AF72" s="229">
        <f>COUNTIFS('(①本体)入力画面'!$E$16:$E$55,"実績",'(①本体)入力画面'!$K$16:$K$55,B72,'(①本体)入力画面'!DB$16:DB$55,1)</f>
        <v>0</v>
      </c>
      <c r="AG72" s="230">
        <f>SUMIFS('(①本体)入力画面'!$DC$16:$DC$55,'(①本体)入力画面'!$E$16:$E$55,"実績",'(①本体)入力画面'!$K$16:$K$55,'（品目計）修正しない事'!$B72)</f>
        <v>0</v>
      </c>
      <c r="AH72" s="263">
        <f>SUMIFS('(①本体)入力画面'!$DD$16:$DD$55,'(①本体)入力画面'!$E$16:$E$55,"実績",'(①本体)入力画面'!$K$16:$K$55,'（品目計）修正しない事'!$B72)</f>
        <v>0</v>
      </c>
      <c r="AI72" s="263">
        <f>SUMIFS('(①本体)入力画面'!$DE$16:$DE$55,'(①本体)入力画面'!$E$16:$E$55,"実績",'(①本体)入力画面'!$K$16:$K$55,'（品目計）修正しない事'!$B72)</f>
        <v>0</v>
      </c>
      <c r="AJ72" s="229">
        <f>COUNTIFS('(①本体)入力画面'!$E$16:$E$55,"実績",'(①本体)入力画面'!$K$16:$K$55,B72,'(①本体)入力画面'!DK$16:DK$55,1)+COUNTIFS('(①本体)入力画面'!$E$16:$E$55,"実績",'(①本体)入力画面'!$K$16:$K$55,B72,'(①本体)入力画面'!DT$16:DT$55,1)+COUNTIFS('(①本体)入力画面'!$E$16:$E$55,"実績",'(①本体)入力画面'!$K$16:$K$55,B72,'(①本体)入力画面'!EC$16:EC$55,1)</f>
        <v>0</v>
      </c>
      <c r="AK72" s="230">
        <f>SUMIFS('(①本体)入力画面'!$EK$16:$EK$55,'(①本体)入力画面'!$E$16:$E$55,"実績",'(①本体)入力画面'!$K$16:$K$55,'（品目計）修正しない事'!$B72)</f>
        <v>0</v>
      </c>
      <c r="AL72" s="263">
        <f>SUMIFS('(①本体)入力画面'!$EL$16:$EL$55,'(①本体)入力画面'!$E$16:$E$55,"実績",'(①本体)入力画面'!$K$16:$K$55,'（品目計）修正しない事'!$B72)</f>
        <v>0</v>
      </c>
      <c r="AM72" s="231">
        <f>SUMIFS('(①本体)入力画面'!$EM$16:$EM$55,'(①本体)入力画面'!$E$16:$E$55,"実績",'(①本体)入力画面'!$K$16:$K$55,'（品目計）修正しない事'!$B72)</f>
        <v>0</v>
      </c>
    </row>
    <row r="73" spans="1:48" ht="27" customHeight="1">
      <c r="A73" s="630">
        <v>10</v>
      </c>
      <c r="B73" s="860" t="s">
        <v>221</v>
      </c>
      <c r="C73" s="861"/>
      <c r="D73" s="229">
        <f>COUNTIFS('(①本体)入力画面'!$E$16:$E$55,"実績",'(①本体)入力画面'!$K$16:$K$55,B73,'(①本体)入力画面'!U$16:U$55,1)</f>
        <v>0</v>
      </c>
      <c r="E73" s="230">
        <f>SUMIFS('(①本体)入力画面'!$V$16:$V$55,'(①本体)入力画面'!$E$16:$E$55,"実績",'(①本体)入力画面'!$K$16:$K$55,'（品目計）修正しない事'!$B73)</f>
        <v>0</v>
      </c>
      <c r="F73" s="231">
        <f>SUMIFS('(①本体)入力画面'!$W$16:$W$55,'(①本体)入力画面'!$E$16:$E$55,"実績",'(①本体)入力画面'!$K$16:$K$55,'（品目計）修正しない事'!$B73)</f>
        <v>0</v>
      </c>
      <c r="G73" s="263">
        <f>SUMIFS('(①本体)入力画面'!$Z$16:$Z$55,'(①本体)入力画面'!$E$16:$E$55,"実績",'(①本体)入力画面'!$K$16:$K$55,'（品目計）修正しない事'!$B73)</f>
        <v>0</v>
      </c>
      <c r="H73" s="229">
        <f>COUNTIFS('(①本体)入力画面'!$E$16:$E$55,"実績",'(①本体)入力画面'!$K$16:$K$55,B73,'(①本体)入力画面'!AF$16:AF$55,1)</f>
        <v>0</v>
      </c>
      <c r="I73" s="230">
        <f>SUMIFS('(①本体)入力画面'!$AG$16:$AG$55,'(①本体)入力画面'!$E$16:$E$55,"実績",'(①本体)入力画面'!$K$16:$K$55,'（品目計）修正しない事'!$B73)</f>
        <v>0</v>
      </c>
      <c r="J73" s="231">
        <f>SUMIFS('(①本体)入力画面'!$AH$16:$AH$55,'(①本体)入力画面'!$E$16:$E$55,"実績",'(①本体)入力画面'!$K$16:$K$55,'（品目計）修正しない事'!$B73)</f>
        <v>0</v>
      </c>
      <c r="K73" s="263">
        <f>SUMIFS('(①本体)入力画面'!$AI$16:$AI$55,'(①本体)入力画面'!$E$16:$E$55,"実績",'(①本体)入力画面'!$K$16:$K$55,'（品目計）修正しない事'!$B73)</f>
        <v>0</v>
      </c>
      <c r="L73" s="229">
        <f>COUNTIFS('(①本体)入力画面'!$E$16:$E$55,"実績",'(①本体)入力画面'!$K$16:$K$55,B73,'(①本体)入力画面'!AO$16:AO$55,1)</f>
        <v>0</v>
      </c>
      <c r="M73" s="230">
        <f>SUMIFS('(①本体)入力画面'!$AP$16:$AP$55,'(①本体)入力画面'!$E$16:$E$55,"実績",'(①本体)入力画面'!$K$16:$K$55,'（品目計）修正しない事'!$B73)</f>
        <v>0</v>
      </c>
      <c r="N73" s="231">
        <f>SUMIFS('(①本体)入力画面'!$AQ$16:$AQ$55,'(①本体)入力画面'!$E$16:$E$55,"実績",'(①本体)入力画面'!$K$16:$K$55,'（品目計）修正しない事'!$B73)</f>
        <v>0</v>
      </c>
      <c r="O73" s="263">
        <f>SUMIFS('(①本体)入力画面'!$AT$16:$AT$55,'(①本体)入力画面'!$E$16:$E$55,"実績",'(①本体)入力画面'!$K$16:$K$55,'（品目計）修正しない事'!$B73)</f>
        <v>0</v>
      </c>
      <c r="P73" s="229">
        <v>0</v>
      </c>
      <c r="Q73" s="230">
        <v>0</v>
      </c>
      <c r="R73" s="231">
        <v>0</v>
      </c>
      <c r="S73" s="263">
        <v>0</v>
      </c>
      <c r="T73" s="229">
        <f>COUNTIFS('(①本体)入力画面'!$E$16:$E$55,"実績",'(①本体)入力画面'!$K$16:$K$55,B73,'(①本体)入力画面'!AZ$16:AZ$55,1)+COUNTIFS('(①本体)入力画面'!$E$16:$E$55,"実績",'(①本体)入力画面'!$K$16:$K$55,B73,'(①本体)入力画面'!BI$16:BI$55,1)+COUNTIFS('(①本体)入力画面'!$E$16:$E$55,"実績",'(①本体)入力画面'!$K$16:$K$55,B73,'(①本体)入力画面'!BR$16:BR$55,1)+COUNTIFS('(①本体)入力画面'!$E$16:$E$55,"実績",'(①本体)入力画面'!$K$16:$K$55,B73,'(①本体)入力画面'!CA$16:CA$55,1)</f>
        <v>0</v>
      </c>
      <c r="U73" s="230">
        <f>SUMIFS('(①本体)入力画面'!$CI$16:$CI$55,'(①本体)入力画面'!$E$16:$E$55,"実績",'(①本体)入力画面'!$K$16:$K$55,'（品目計）修正しない事'!$B73)</f>
        <v>0</v>
      </c>
      <c r="V73" s="263">
        <f>SUMIFS('(①本体)入力画面'!$CJ$16:$CJ$55,'(①本体)入力画面'!$E$16:$E$55,"実績",'(①本体)入力画面'!$K$16:$K$55,'（品目計）修正しない事'!$B73)</f>
        <v>0</v>
      </c>
      <c r="W73" s="263">
        <f>SUMIFS('(①本体)入力画面'!$CK$16:$CK$55,'(①本体)入力画面'!$E$16:$E$55,"実績",'(①本体)入力画面'!$K$16:$K$55,'（品目計）修正しない事'!$B73)</f>
        <v>0</v>
      </c>
      <c r="X73" s="229">
        <f>COUNTIFS('(①本体)入力画面'!$E$16:$E$55,"実績",'(①本体)入力画面'!$K$16:$K$55,B73,'(①本体)入力画面'!CQ$16:CQ$55,1)</f>
        <v>0</v>
      </c>
      <c r="Y73" s="230">
        <f>SUMIFS('(①本体)入力画面'!$CR$16:$CR$55,'(①本体)入力画面'!$E$16:$E$55,"実績",'(①本体)入力画面'!$K$16:$K$55,'（品目計）修正しない事'!$B73)</f>
        <v>0</v>
      </c>
      <c r="Z73" s="263">
        <f>SUMIFS('(①本体)入力画面'!$CS$16:$CS$55,'(①本体)入力画面'!$E$16:$E$55,"実績",'(①本体)入力画面'!$K$16:$K$55,'（品目計）修正しない事'!$B73)</f>
        <v>0</v>
      </c>
      <c r="AA73" s="263">
        <f>SUMIFS('(①本体)入力画面'!$CV$16:$CV$55,'(①本体)入力画面'!$E$16:$E$55,"実績",'(①本体)入力画面'!$K$16:$K$55,'（品目計）修正しない事'!$B73)</f>
        <v>0</v>
      </c>
      <c r="AB73" s="229">
        <v>0</v>
      </c>
      <c r="AC73" s="230">
        <v>0</v>
      </c>
      <c r="AD73" s="263">
        <v>0</v>
      </c>
      <c r="AE73" s="263">
        <v>0</v>
      </c>
      <c r="AF73" s="229">
        <f>COUNTIFS('(①本体)入力画面'!$E$16:$E$55,"実績",'(①本体)入力画面'!$K$16:$K$55,B73,'(①本体)入力画面'!DB$16:DB$55,1)</f>
        <v>0</v>
      </c>
      <c r="AG73" s="230">
        <f>SUMIFS('(①本体)入力画面'!$DC$16:$DC$55,'(①本体)入力画面'!$E$16:$E$55,"実績",'(①本体)入力画面'!$K$16:$K$55,'（品目計）修正しない事'!$B73)</f>
        <v>0</v>
      </c>
      <c r="AH73" s="263">
        <f>SUMIFS('(①本体)入力画面'!$DD$16:$DD$55,'(①本体)入力画面'!$E$16:$E$55,"実績",'(①本体)入力画面'!$K$16:$K$55,'（品目計）修正しない事'!$B73)</f>
        <v>0</v>
      </c>
      <c r="AI73" s="263">
        <f>SUMIFS('(①本体)入力画面'!$DE$16:$DE$55,'(①本体)入力画面'!$E$16:$E$55,"実績",'(①本体)入力画面'!$K$16:$K$55,'（品目計）修正しない事'!$B73)</f>
        <v>0</v>
      </c>
      <c r="AJ73" s="229">
        <f>COUNTIFS('(①本体)入力画面'!$E$16:$E$55,"実績",'(①本体)入力画面'!$K$16:$K$55,B73,'(①本体)入力画面'!DK$16:DK$55,1)+COUNTIFS('(①本体)入力画面'!$E$16:$E$55,"実績",'(①本体)入力画面'!$K$16:$K$55,B73,'(①本体)入力画面'!DT$16:DT$55,1)+COUNTIFS('(①本体)入力画面'!$E$16:$E$55,"実績",'(①本体)入力画面'!$K$16:$K$55,B73,'(①本体)入力画面'!EC$16:EC$55,1)</f>
        <v>0</v>
      </c>
      <c r="AK73" s="230">
        <f>SUMIFS('(①本体)入力画面'!$EK$16:$EK$55,'(①本体)入力画面'!$E$16:$E$55,"実績",'(①本体)入力画面'!$K$16:$K$55,'（品目計）修正しない事'!$B73)</f>
        <v>0</v>
      </c>
      <c r="AL73" s="263">
        <f>SUMIFS('(①本体)入力画面'!$EL$16:$EL$55,'(①本体)入力画面'!$E$16:$E$55,"実績",'(①本体)入力画面'!$K$16:$K$55,'（品目計）修正しない事'!$B73)</f>
        <v>0</v>
      </c>
      <c r="AM73" s="231">
        <f>SUMIFS('(①本体)入力画面'!$EM$16:$EM$55,'(①本体)入力画面'!$E$16:$E$55,"実績",'(①本体)入力画面'!$K$16:$K$55,'（品目計）修正しない事'!$B73)</f>
        <v>0</v>
      </c>
    </row>
    <row r="74" spans="1:48" ht="27" customHeight="1">
      <c r="A74" s="630">
        <v>11</v>
      </c>
      <c r="B74" s="860" t="s">
        <v>222</v>
      </c>
      <c r="C74" s="861"/>
      <c r="D74" s="229">
        <f>COUNTIFS('(①本体)入力画面'!$E$16:$E$55,"実績",'(①本体)入力画面'!$K$16:$K$55,B74,'(①本体)入力画面'!U$16:U$55,1)</f>
        <v>0</v>
      </c>
      <c r="E74" s="230">
        <f>SUMIFS('(①本体)入力画面'!$V$16:$V$55,'(①本体)入力画面'!$E$16:$E$55,"実績",'(①本体)入力画面'!$K$16:$K$55,'（品目計）修正しない事'!$B74)</f>
        <v>0</v>
      </c>
      <c r="F74" s="231">
        <f>SUMIFS('(①本体)入力画面'!$W$16:$W$55,'(①本体)入力画面'!$E$16:$E$55,"実績",'(①本体)入力画面'!$K$16:$K$55,'（品目計）修正しない事'!$B74)</f>
        <v>0</v>
      </c>
      <c r="G74" s="263">
        <f>SUMIFS('(①本体)入力画面'!$Z$16:$Z$55,'(①本体)入力画面'!$E$16:$E$55,"実績",'(①本体)入力画面'!$K$16:$K$55,'（品目計）修正しない事'!$B74)</f>
        <v>0</v>
      </c>
      <c r="H74" s="229">
        <f>COUNTIFS('(①本体)入力画面'!$E$16:$E$55,"実績",'(①本体)入力画面'!$K$16:$K$55,B74,'(①本体)入力画面'!AF$16:AF$55,1)</f>
        <v>0</v>
      </c>
      <c r="I74" s="230">
        <f>SUMIFS('(①本体)入力画面'!$AG$16:$AG$55,'(①本体)入力画面'!$E$16:$E$55,"実績",'(①本体)入力画面'!$K$16:$K$55,'（品目計）修正しない事'!$B74)</f>
        <v>0</v>
      </c>
      <c r="J74" s="231">
        <f>SUMIFS('(①本体)入力画面'!$AH$16:$AH$55,'(①本体)入力画面'!$E$16:$E$55,"実績",'(①本体)入力画面'!$K$16:$K$55,'（品目計）修正しない事'!$B74)</f>
        <v>0</v>
      </c>
      <c r="K74" s="263">
        <f>SUMIFS('(①本体)入力画面'!$AI$16:$AI$55,'(①本体)入力画面'!$E$16:$E$55,"実績",'(①本体)入力画面'!$K$16:$K$55,'（品目計）修正しない事'!$B74)</f>
        <v>0</v>
      </c>
      <c r="L74" s="229">
        <f>COUNTIFS('(①本体)入力画面'!$E$16:$E$55,"実績",'(①本体)入力画面'!$K$16:$K$55,B74,'(①本体)入力画面'!AO$16:AO$55,1)</f>
        <v>0</v>
      </c>
      <c r="M74" s="230">
        <f>SUMIFS('(①本体)入力画面'!$AP$16:$AP$55,'(①本体)入力画面'!$E$16:$E$55,"実績",'(①本体)入力画面'!$K$16:$K$55,'（品目計）修正しない事'!$B74)</f>
        <v>0</v>
      </c>
      <c r="N74" s="231">
        <f>SUMIFS('(①本体)入力画面'!$AQ$16:$AQ$55,'(①本体)入力画面'!$E$16:$E$55,"実績",'(①本体)入力画面'!$K$16:$K$55,'（品目計）修正しない事'!$B74)</f>
        <v>0</v>
      </c>
      <c r="O74" s="263">
        <f>SUMIFS('(①本体)入力画面'!$AT$16:$AT$55,'(①本体)入力画面'!$E$16:$E$55,"実績",'(①本体)入力画面'!$K$16:$K$55,'（品目計）修正しない事'!$B74)</f>
        <v>0</v>
      </c>
      <c r="P74" s="229">
        <v>0</v>
      </c>
      <c r="Q74" s="230">
        <v>0</v>
      </c>
      <c r="R74" s="231">
        <v>0</v>
      </c>
      <c r="S74" s="263">
        <v>0</v>
      </c>
      <c r="T74" s="229">
        <f>COUNTIFS('(①本体)入力画面'!$E$16:$E$55,"実績",'(①本体)入力画面'!$K$16:$K$55,B74,'(①本体)入力画面'!AZ$16:AZ$55,1)+COUNTIFS('(①本体)入力画面'!$E$16:$E$55,"実績",'(①本体)入力画面'!$K$16:$K$55,B74,'(①本体)入力画面'!BI$16:BI$55,1)+COUNTIFS('(①本体)入力画面'!$E$16:$E$55,"実績",'(①本体)入力画面'!$K$16:$K$55,B74,'(①本体)入力画面'!BR$16:BR$55,1)+COUNTIFS('(①本体)入力画面'!$E$16:$E$55,"実績",'(①本体)入力画面'!$K$16:$K$55,B74,'(①本体)入力画面'!CA$16:CA$55,1)</f>
        <v>0</v>
      </c>
      <c r="U74" s="230">
        <f>SUMIFS('(①本体)入力画面'!$CI$16:$CI$55,'(①本体)入力画面'!$E$16:$E$55,"実績",'(①本体)入力画面'!$K$16:$K$55,'（品目計）修正しない事'!$B74)</f>
        <v>0</v>
      </c>
      <c r="V74" s="263">
        <f>SUMIFS('(①本体)入力画面'!$CJ$16:$CJ$55,'(①本体)入力画面'!$E$16:$E$55,"実績",'(①本体)入力画面'!$K$16:$K$55,'（品目計）修正しない事'!$B74)</f>
        <v>0</v>
      </c>
      <c r="W74" s="263">
        <f>SUMIFS('(①本体)入力画面'!$CK$16:$CK$55,'(①本体)入力画面'!$E$16:$E$55,"実績",'(①本体)入力画面'!$K$16:$K$55,'（品目計）修正しない事'!$B74)</f>
        <v>0</v>
      </c>
      <c r="X74" s="229">
        <f>COUNTIFS('(①本体)入力画面'!$E$16:$E$55,"実績",'(①本体)入力画面'!$K$16:$K$55,B74,'(①本体)入力画面'!CQ$16:CQ$55,1)</f>
        <v>0</v>
      </c>
      <c r="Y74" s="230">
        <f>SUMIFS('(①本体)入力画面'!$CR$16:$CR$55,'(①本体)入力画面'!$E$16:$E$55,"実績",'(①本体)入力画面'!$K$16:$K$55,'（品目計）修正しない事'!$B74)</f>
        <v>0</v>
      </c>
      <c r="Z74" s="263">
        <f>SUMIFS('(①本体)入力画面'!$CS$16:$CS$55,'(①本体)入力画面'!$E$16:$E$55,"実績",'(①本体)入力画面'!$K$16:$K$55,'（品目計）修正しない事'!$B74)</f>
        <v>0</v>
      </c>
      <c r="AA74" s="263">
        <f>SUMIFS('(①本体)入力画面'!$CV$16:$CV$55,'(①本体)入力画面'!$E$16:$E$55,"実績",'(①本体)入力画面'!$K$16:$K$55,'（品目計）修正しない事'!$B74)</f>
        <v>0</v>
      </c>
      <c r="AB74" s="229">
        <v>0</v>
      </c>
      <c r="AC74" s="230">
        <v>0</v>
      </c>
      <c r="AD74" s="263">
        <v>0</v>
      </c>
      <c r="AE74" s="263">
        <v>0</v>
      </c>
      <c r="AF74" s="229">
        <f>COUNTIFS('(①本体)入力画面'!$E$16:$E$55,"実績",'(①本体)入力画面'!$K$16:$K$55,B74,'(①本体)入力画面'!DB$16:DB$55,1)</f>
        <v>0</v>
      </c>
      <c r="AG74" s="230">
        <f>SUMIFS('(①本体)入力画面'!$DC$16:$DC$55,'(①本体)入力画面'!$E$16:$E$55,"実績",'(①本体)入力画面'!$K$16:$K$55,'（品目計）修正しない事'!$B74)</f>
        <v>0</v>
      </c>
      <c r="AH74" s="263">
        <f>SUMIFS('(①本体)入力画面'!$DD$16:$DD$55,'(①本体)入力画面'!$E$16:$E$55,"実績",'(①本体)入力画面'!$K$16:$K$55,'（品目計）修正しない事'!$B74)</f>
        <v>0</v>
      </c>
      <c r="AI74" s="263">
        <f>SUMIFS('(①本体)入力画面'!$DE$16:$DE$55,'(①本体)入力画面'!$E$16:$E$55,"実績",'(①本体)入力画面'!$K$16:$K$55,'（品目計）修正しない事'!$B74)</f>
        <v>0</v>
      </c>
      <c r="AJ74" s="229">
        <f>COUNTIFS('(①本体)入力画面'!$E$16:$E$55,"実績",'(①本体)入力画面'!$K$16:$K$55,B74,'(①本体)入力画面'!DK$16:DK$55,1)+COUNTIFS('(①本体)入力画面'!$E$16:$E$55,"実績",'(①本体)入力画面'!$K$16:$K$55,B74,'(①本体)入力画面'!DT$16:DT$55,1)+COUNTIFS('(①本体)入力画面'!$E$16:$E$55,"実績",'(①本体)入力画面'!$K$16:$K$55,B74,'(①本体)入力画面'!EC$16:EC$55,1)</f>
        <v>0</v>
      </c>
      <c r="AK74" s="230">
        <f>SUMIFS('(①本体)入力画面'!$EK$16:$EK$55,'(①本体)入力画面'!$E$16:$E$55,"実績",'(①本体)入力画面'!$K$16:$K$55,'（品目計）修正しない事'!$B74)</f>
        <v>0</v>
      </c>
      <c r="AL74" s="263">
        <f>SUMIFS('(①本体)入力画面'!$EL$16:$EL$55,'(①本体)入力画面'!$E$16:$E$55,"実績",'(①本体)入力画面'!$K$16:$K$55,'（品目計）修正しない事'!$B74)</f>
        <v>0</v>
      </c>
      <c r="AM74" s="231">
        <f>SUMIFS('(①本体)入力画面'!$EM$16:$EM$55,'(①本体)入力画面'!$E$16:$E$55,"実績",'(①本体)入力画面'!$K$16:$K$55,'（品目計）修正しない事'!$B74)</f>
        <v>0</v>
      </c>
    </row>
    <row r="75" spans="1:48" ht="27" customHeight="1">
      <c r="A75" s="232">
        <v>12</v>
      </c>
      <c r="B75" s="860" t="s">
        <v>223</v>
      </c>
      <c r="C75" s="861"/>
      <c r="D75" s="229">
        <f>COUNTIFS('(①本体)入力画面'!$E$16:$E$55,"実績",'(①本体)入力画面'!$K$16:$K$55,B75,'(①本体)入力画面'!U$16:U$55,1)</f>
        <v>0</v>
      </c>
      <c r="E75" s="230">
        <f>SUMIFS('(①本体)入力画面'!$V$16:$V$55,'(①本体)入力画面'!$E$16:$E$55,"実績",'(①本体)入力画面'!$K$16:$K$55,'（品目計）修正しない事'!$B75)</f>
        <v>0</v>
      </c>
      <c r="F75" s="231">
        <f>SUMIFS('(①本体)入力画面'!$W$16:$W$55,'(①本体)入力画面'!$E$16:$E$55,"実績",'(①本体)入力画面'!$K$16:$K$55,'（品目計）修正しない事'!$B75)</f>
        <v>0</v>
      </c>
      <c r="G75" s="263">
        <f>SUMIFS('(①本体)入力画面'!$Z$16:$Z$55,'(①本体)入力画面'!$E$16:$E$55,"実績",'(①本体)入力画面'!$K$16:$K$55,'（品目計）修正しない事'!$B75)</f>
        <v>0</v>
      </c>
      <c r="H75" s="229">
        <f>COUNTIFS('(①本体)入力画面'!$E$16:$E$55,"実績",'(①本体)入力画面'!$K$16:$K$55,B75,'(①本体)入力画面'!AF$16:AF$55,1)</f>
        <v>0</v>
      </c>
      <c r="I75" s="230">
        <f>SUMIFS('(①本体)入力画面'!$AG$16:$AG$55,'(①本体)入力画面'!$E$16:$E$55,"実績",'(①本体)入力画面'!$K$16:$K$55,'（品目計）修正しない事'!$B75)</f>
        <v>0</v>
      </c>
      <c r="J75" s="231">
        <f>SUMIFS('(①本体)入力画面'!$AH$16:$AH$55,'(①本体)入力画面'!$E$16:$E$55,"実績",'(①本体)入力画面'!$K$16:$K$55,'（品目計）修正しない事'!$B75)</f>
        <v>0</v>
      </c>
      <c r="K75" s="263">
        <f>SUMIFS('(①本体)入力画面'!$AI$16:$AI$55,'(①本体)入力画面'!$E$16:$E$55,"実績",'(①本体)入力画面'!$K$16:$K$55,'（品目計）修正しない事'!$B75)</f>
        <v>0</v>
      </c>
      <c r="L75" s="229">
        <f>COUNTIFS('(①本体)入力画面'!$E$16:$E$55,"実績",'(①本体)入力画面'!$K$16:$K$55,B75,'(①本体)入力画面'!AO$16:AO$55,1)</f>
        <v>0</v>
      </c>
      <c r="M75" s="230">
        <f>SUMIFS('(①本体)入力画面'!$AP$16:$AP$55,'(①本体)入力画面'!$E$16:$E$55,"実績",'(①本体)入力画面'!$K$16:$K$55,'（品目計）修正しない事'!$B75)</f>
        <v>0</v>
      </c>
      <c r="N75" s="231">
        <f>SUMIFS('(①本体)入力画面'!$AQ$16:$AQ$55,'(①本体)入力画面'!$E$16:$E$55,"実績",'(①本体)入力画面'!$K$16:$K$55,'（品目計）修正しない事'!$B75)</f>
        <v>0</v>
      </c>
      <c r="O75" s="263">
        <f>SUMIFS('(①本体)入力画面'!$AT$16:$AT$55,'(①本体)入力画面'!$E$16:$E$55,"実績",'(①本体)入力画面'!$K$16:$K$55,'（品目計）修正しない事'!$B75)</f>
        <v>0</v>
      </c>
      <c r="P75" s="229">
        <v>0</v>
      </c>
      <c r="Q75" s="230">
        <v>0</v>
      </c>
      <c r="R75" s="231">
        <v>0</v>
      </c>
      <c r="S75" s="263">
        <v>0</v>
      </c>
      <c r="T75" s="229">
        <f>COUNTIFS('(①本体)入力画面'!$E$16:$E$55,"実績",'(①本体)入力画面'!$K$16:$K$55,B75,'(①本体)入力画面'!AZ$16:AZ$55,1)+COUNTIFS('(①本体)入力画面'!$E$16:$E$55,"実績",'(①本体)入力画面'!$K$16:$K$55,B75,'(①本体)入力画面'!BI$16:BI$55,1)+COUNTIFS('(①本体)入力画面'!$E$16:$E$55,"実績",'(①本体)入力画面'!$K$16:$K$55,B75,'(①本体)入力画面'!BR$16:BR$55,1)+COUNTIFS('(①本体)入力画面'!$E$16:$E$55,"実績",'(①本体)入力画面'!$K$16:$K$55,B75,'(①本体)入力画面'!CA$16:CA$55,1)</f>
        <v>0</v>
      </c>
      <c r="U75" s="230">
        <f>SUMIFS('(①本体)入力画面'!$CI$16:$CI$55,'(①本体)入力画面'!$E$16:$E$55,"実績",'(①本体)入力画面'!$K$16:$K$55,'（品目計）修正しない事'!$B75)</f>
        <v>0</v>
      </c>
      <c r="V75" s="263">
        <f>SUMIFS('(①本体)入力画面'!$CJ$16:$CJ$55,'(①本体)入力画面'!$E$16:$E$55,"実績",'(①本体)入力画面'!$K$16:$K$55,'（品目計）修正しない事'!$B75)</f>
        <v>0</v>
      </c>
      <c r="W75" s="263">
        <f>SUMIFS('(①本体)入力画面'!$CK$16:$CK$55,'(①本体)入力画面'!$E$16:$E$55,"実績",'(①本体)入力画面'!$K$16:$K$55,'（品目計）修正しない事'!$B75)</f>
        <v>0</v>
      </c>
      <c r="X75" s="229">
        <f>COUNTIFS('(①本体)入力画面'!$E$16:$E$55,"実績",'(①本体)入力画面'!$K$16:$K$55,B75,'(①本体)入力画面'!CQ$16:CQ$55,1)</f>
        <v>0</v>
      </c>
      <c r="Y75" s="230">
        <f>SUMIFS('(①本体)入力画面'!$CR$16:$CR$55,'(①本体)入力画面'!$E$16:$E$55,"実績",'(①本体)入力画面'!$K$16:$K$55,'（品目計）修正しない事'!$B75)</f>
        <v>0</v>
      </c>
      <c r="Z75" s="263">
        <f>SUMIFS('(①本体)入力画面'!$CS$16:$CS$55,'(①本体)入力画面'!$E$16:$E$55,"実績",'(①本体)入力画面'!$K$16:$K$55,'（品目計）修正しない事'!$B75)</f>
        <v>0</v>
      </c>
      <c r="AA75" s="263">
        <f>SUMIFS('(①本体)入力画面'!$CV$16:$CV$55,'(①本体)入力画面'!$E$16:$E$55,"実績",'(①本体)入力画面'!$K$16:$K$55,'（品目計）修正しない事'!$B75)</f>
        <v>0</v>
      </c>
      <c r="AB75" s="229">
        <v>0</v>
      </c>
      <c r="AC75" s="230">
        <v>0</v>
      </c>
      <c r="AD75" s="263">
        <v>0</v>
      </c>
      <c r="AE75" s="263">
        <v>0</v>
      </c>
      <c r="AF75" s="229">
        <f>COUNTIFS('(①本体)入力画面'!$E$16:$E$55,"実績",'(①本体)入力画面'!$K$16:$K$55,B75,'(①本体)入力画面'!DB$16:DB$55,1)</f>
        <v>0</v>
      </c>
      <c r="AG75" s="230">
        <f>SUMIFS('(①本体)入力画面'!$DC$16:$DC$55,'(①本体)入力画面'!$E$16:$E$55,"実績",'(①本体)入力画面'!$K$16:$K$55,'（品目計）修正しない事'!$B75)</f>
        <v>0</v>
      </c>
      <c r="AH75" s="263">
        <f>SUMIFS('(①本体)入力画面'!$DD$16:$DD$55,'(①本体)入力画面'!$E$16:$E$55,"実績",'(①本体)入力画面'!$K$16:$K$55,'（品目計）修正しない事'!$B75)</f>
        <v>0</v>
      </c>
      <c r="AI75" s="263">
        <f>SUMIFS('(①本体)入力画面'!$DE$16:$DE$55,'(①本体)入力画面'!$E$16:$E$55,"実績",'(①本体)入力画面'!$K$16:$K$55,'（品目計）修正しない事'!$B75)</f>
        <v>0</v>
      </c>
      <c r="AJ75" s="229">
        <f>COUNTIFS('(①本体)入力画面'!$E$16:$E$55,"実績",'(①本体)入力画面'!$K$16:$K$55,B75,'(①本体)入力画面'!DK$16:DK$55,1)+COUNTIFS('(①本体)入力画面'!$E$16:$E$55,"実績",'(①本体)入力画面'!$K$16:$K$55,B75,'(①本体)入力画面'!DT$16:DT$55,1)+COUNTIFS('(①本体)入力画面'!$E$16:$E$55,"実績",'(①本体)入力画面'!$K$16:$K$55,B75,'(①本体)入力画面'!EC$16:EC$55,1)</f>
        <v>0</v>
      </c>
      <c r="AK75" s="230">
        <f>SUMIFS('(①本体)入力画面'!$EK$16:$EK$55,'(①本体)入力画面'!$E$16:$E$55,"実績",'(①本体)入力画面'!$K$16:$K$55,'（品目計）修正しない事'!$B75)</f>
        <v>0</v>
      </c>
      <c r="AL75" s="263">
        <f>SUMIFS('(①本体)入力画面'!$EL$16:$EL$55,'(①本体)入力画面'!$E$16:$E$55,"実績",'(①本体)入力画面'!$K$16:$K$55,'（品目計）修正しない事'!$B75)</f>
        <v>0</v>
      </c>
      <c r="AM75" s="231">
        <f>SUMIFS('(①本体)入力画面'!$EM$16:$EM$55,'(①本体)入力画面'!$E$16:$E$55,"実績",'(①本体)入力画面'!$K$16:$K$55,'（品目計）修正しない事'!$B75)</f>
        <v>0</v>
      </c>
    </row>
    <row r="76" spans="1:48" ht="27" customHeight="1">
      <c r="A76" s="627">
        <v>13</v>
      </c>
      <c r="B76" s="860" t="s">
        <v>224</v>
      </c>
      <c r="C76" s="861"/>
      <c r="D76" s="229">
        <f>COUNTIFS('(①本体)入力画面'!$E$16:$E$55,"実績",'(①本体)入力画面'!$K$16:$K$55,B76,'(①本体)入力画面'!U$16:U$55,1)</f>
        <v>0</v>
      </c>
      <c r="E76" s="230">
        <f>SUMIFS('(①本体)入力画面'!$V$16:$V$55,'(①本体)入力画面'!$E$16:$E$55,"実績",'(①本体)入力画面'!$K$16:$K$55,'（品目計）修正しない事'!$B76)</f>
        <v>0</v>
      </c>
      <c r="F76" s="231">
        <f>SUMIFS('(①本体)入力画面'!$W$16:$W$55,'(①本体)入力画面'!$E$16:$E$55,"実績",'(①本体)入力画面'!$K$16:$K$55,'（品目計）修正しない事'!$B76)</f>
        <v>0</v>
      </c>
      <c r="G76" s="263">
        <f>SUMIFS('(①本体)入力画面'!$Z$16:$Z$55,'(①本体)入力画面'!$E$16:$E$55,"実績",'(①本体)入力画面'!$K$16:$K$55,'（品目計）修正しない事'!$B76)</f>
        <v>0</v>
      </c>
      <c r="H76" s="229">
        <f>COUNTIFS('(①本体)入力画面'!$E$16:$E$55,"実績",'(①本体)入力画面'!$K$16:$K$55,B76,'(①本体)入力画面'!AF$16:AF$55,1)</f>
        <v>0</v>
      </c>
      <c r="I76" s="230">
        <f>SUMIFS('(①本体)入力画面'!$AG$16:$AG$55,'(①本体)入力画面'!$E$16:$E$55,"実績",'(①本体)入力画面'!$K$16:$K$55,'（品目計）修正しない事'!$B76)</f>
        <v>0</v>
      </c>
      <c r="J76" s="231">
        <f>SUMIFS('(①本体)入力画面'!$AH$16:$AH$55,'(①本体)入力画面'!$E$16:$E$55,"実績",'(①本体)入力画面'!$K$16:$K$55,'（品目計）修正しない事'!$B76)</f>
        <v>0</v>
      </c>
      <c r="K76" s="263">
        <f>SUMIFS('(①本体)入力画面'!$AI$16:$AI$55,'(①本体)入力画面'!$E$16:$E$55,"実績",'(①本体)入力画面'!$K$16:$K$55,'（品目計）修正しない事'!$B76)</f>
        <v>0</v>
      </c>
      <c r="L76" s="229">
        <f>COUNTIFS('(①本体)入力画面'!$E$16:$E$55,"実績",'(①本体)入力画面'!$K$16:$K$55,B76,'(①本体)入力画面'!AO$16:AO$55,1)</f>
        <v>0</v>
      </c>
      <c r="M76" s="230">
        <f>SUMIFS('(①本体)入力画面'!$AP$16:$AP$55,'(①本体)入力画面'!$E$16:$E$55,"実績",'(①本体)入力画面'!$K$16:$K$55,'（品目計）修正しない事'!$B76)</f>
        <v>0</v>
      </c>
      <c r="N76" s="231">
        <f>SUMIFS('(①本体)入力画面'!$AQ$16:$AQ$55,'(①本体)入力画面'!$E$16:$E$55,"実績",'(①本体)入力画面'!$K$16:$K$55,'（品目計）修正しない事'!$B76)</f>
        <v>0</v>
      </c>
      <c r="O76" s="263">
        <f>SUMIFS('(①本体)入力画面'!$AT$16:$AT$55,'(①本体)入力画面'!$E$16:$E$55,"実績",'(①本体)入力画面'!$K$16:$K$55,'（品目計）修正しない事'!$B76)</f>
        <v>0</v>
      </c>
      <c r="P76" s="229">
        <v>0</v>
      </c>
      <c r="Q76" s="230">
        <v>0</v>
      </c>
      <c r="R76" s="231">
        <v>0</v>
      </c>
      <c r="S76" s="263">
        <v>0</v>
      </c>
      <c r="T76" s="229">
        <f>COUNTIFS('(①本体)入力画面'!$E$16:$E$55,"実績",'(①本体)入力画面'!$K$16:$K$55,B76,'(①本体)入力画面'!AZ$16:AZ$55,1)+COUNTIFS('(①本体)入力画面'!$E$16:$E$55,"実績",'(①本体)入力画面'!$K$16:$K$55,B76,'(①本体)入力画面'!BI$16:BI$55,1)+COUNTIFS('(①本体)入力画面'!$E$16:$E$55,"実績",'(①本体)入力画面'!$K$16:$K$55,B76,'(①本体)入力画面'!BR$16:BR$55,1)+COUNTIFS('(①本体)入力画面'!$E$16:$E$55,"実績",'(①本体)入力画面'!$K$16:$K$55,B76,'(①本体)入力画面'!CA$16:CA$55,1)</f>
        <v>0</v>
      </c>
      <c r="U76" s="230">
        <f>SUMIFS('(①本体)入力画面'!$CI$16:$CI$55,'(①本体)入力画面'!$E$16:$E$55,"実績",'(①本体)入力画面'!$K$16:$K$55,'（品目計）修正しない事'!$B76)</f>
        <v>0</v>
      </c>
      <c r="V76" s="263">
        <f>SUMIFS('(①本体)入力画面'!$CJ$16:$CJ$55,'(①本体)入力画面'!$E$16:$E$55,"実績",'(①本体)入力画面'!$K$16:$K$55,'（品目計）修正しない事'!$B76)</f>
        <v>0</v>
      </c>
      <c r="W76" s="263">
        <f>SUMIFS('(①本体)入力画面'!$CK$16:$CK$55,'(①本体)入力画面'!$E$16:$E$55,"実績",'(①本体)入力画面'!$K$16:$K$55,'（品目計）修正しない事'!$B76)</f>
        <v>0</v>
      </c>
      <c r="X76" s="229">
        <f>COUNTIFS('(①本体)入力画面'!$E$16:$E$55,"実績",'(①本体)入力画面'!$K$16:$K$55,B76,'(①本体)入力画面'!CQ$16:CQ$55,1)</f>
        <v>0</v>
      </c>
      <c r="Y76" s="230">
        <f>SUMIFS('(①本体)入力画面'!$CR$16:$CR$55,'(①本体)入力画面'!$E$16:$E$55,"実績",'(①本体)入力画面'!$K$16:$K$55,'（品目計）修正しない事'!$B76)</f>
        <v>0</v>
      </c>
      <c r="Z76" s="263">
        <f>SUMIFS('(①本体)入力画面'!$CS$16:$CS$55,'(①本体)入力画面'!$E$16:$E$55,"実績",'(①本体)入力画面'!$K$16:$K$55,'（品目計）修正しない事'!$B76)</f>
        <v>0</v>
      </c>
      <c r="AA76" s="263">
        <f>SUMIFS('(①本体)入力画面'!$CV$16:$CV$55,'(①本体)入力画面'!$E$16:$E$55,"実績",'(①本体)入力画面'!$K$16:$K$55,'（品目計）修正しない事'!$B76)</f>
        <v>0</v>
      </c>
      <c r="AB76" s="229">
        <v>0</v>
      </c>
      <c r="AC76" s="230">
        <v>0</v>
      </c>
      <c r="AD76" s="263">
        <v>0</v>
      </c>
      <c r="AE76" s="263">
        <v>0</v>
      </c>
      <c r="AF76" s="229">
        <f>COUNTIFS('(①本体)入力画面'!$E$16:$E$55,"実績",'(①本体)入力画面'!$K$16:$K$55,B76,'(①本体)入力画面'!DB$16:DB$55,1)</f>
        <v>0</v>
      </c>
      <c r="AG76" s="230">
        <f>SUMIFS('(①本体)入力画面'!$DC$16:$DC$55,'(①本体)入力画面'!$E$16:$E$55,"実績",'(①本体)入力画面'!$K$16:$K$55,'（品目計）修正しない事'!$B76)</f>
        <v>0</v>
      </c>
      <c r="AH76" s="263">
        <f>SUMIFS('(①本体)入力画面'!$DD$16:$DD$55,'(①本体)入力画面'!$E$16:$E$55,"実績",'(①本体)入力画面'!$K$16:$K$55,'（品目計）修正しない事'!$B76)</f>
        <v>0</v>
      </c>
      <c r="AI76" s="263">
        <f>SUMIFS('(①本体)入力画面'!$DE$16:$DE$55,'(①本体)入力画面'!$E$16:$E$55,"実績",'(①本体)入力画面'!$K$16:$K$55,'（品目計）修正しない事'!$B76)</f>
        <v>0</v>
      </c>
      <c r="AJ76" s="229">
        <f>COUNTIFS('(①本体)入力画面'!$E$16:$E$55,"実績",'(①本体)入力画面'!$K$16:$K$55,B76,'(①本体)入力画面'!DK$16:DK$55,1)+COUNTIFS('(①本体)入力画面'!$E$16:$E$55,"実績",'(①本体)入力画面'!$K$16:$K$55,B76,'(①本体)入力画面'!DT$16:DT$55,1)+COUNTIFS('(①本体)入力画面'!$E$16:$E$55,"実績",'(①本体)入力画面'!$K$16:$K$55,B76,'(①本体)入力画面'!EC$16:EC$55,1)</f>
        <v>0</v>
      </c>
      <c r="AK76" s="230">
        <f>SUMIFS('(①本体)入力画面'!$EK$16:$EK$55,'(①本体)入力画面'!$E$16:$E$55,"実績",'(①本体)入力画面'!$K$16:$K$55,'（品目計）修正しない事'!$B76)</f>
        <v>0</v>
      </c>
      <c r="AL76" s="263">
        <f>SUMIFS('(①本体)入力画面'!$EL$16:$EL$55,'(①本体)入力画面'!$E$16:$E$55,"実績",'(①本体)入力画面'!$K$16:$K$55,'（品目計）修正しない事'!$B76)</f>
        <v>0</v>
      </c>
      <c r="AM76" s="231">
        <f>SUMIFS('(①本体)入力画面'!$EM$16:$EM$55,'(①本体)入力画面'!$E$16:$E$55,"実績",'(①本体)入力画面'!$K$16:$K$55,'（品目計）修正しない事'!$B76)</f>
        <v>0</v>
      </c>
    </row>
    <row r="77" spans="1:48" ht="27" customHeight="1">
      <c r="A77" s="232">
        <v>14</v>
      </c>
      <c r="B77" s="860" t="s">
        <v>225</v>
      </c>
      <c r="C77" s="861"/>
      <c r="D77" s="229">
        <f>COUNTIFS('(①本体)入力画面'!$E$16:$E$55,"実績",'(①本体)入力画面'!$K$16:$K$55,B77,'(①本体)入力画面'!U$16:U$55,1)</f>
        <v>0</v>
      </c>
      <c r="E77" s="230">
        <f>SUMIFS('(①本体)入力画面'!$V$16:$V$55,'(①本体)入力画面'!$E$16:$E$55,"実績",'(①本体)入力画面'!$K$16:$K$55,'（品目計）修正しない事'!$B77)</f>
        <v>0</v>
      </c>
      <c r="F77" s="264">
        <f>SUMIFS('(①本体)入力画面'!$W$16:$W$55,'(①本体)入力画面'!$E$16:$E$55,"実績",'(①本体)入力画面'!$K$16:$K$55,'（品目計）修正しない事'!$B77)</f>
        <v>0</v>
      </c>
      <c r="G77" s="263">
        <f>SUMIFS('(①本体)入力画面'!$Z$16:$Z$55,'(①本体)入力画面'!$E$16:$E$55,"実績",'(①本体)入力画面'!$K$16:$K$55,'（品目計）修正しない事'!$B77)</f>
        <v>0</v>
      </c>
      <c r="H77" s="229">
        <f>COUNTIFS('(①本体)入力画面'!$E$16:$E$55,"実績",'(①本体)入力画面'!$K$16:$K$55,B77,'(①本体)入力画面'!AF$16:AF$55,1)</f>
        <v>0</v>
      </c>
      <c r="I77" s="230">
        <f>SUMIFS('(①本体)入力画面'!$AG$16:$AG$55,'(①本体)入力画面'!$E$16:$E$55,"実績",'(①本体)入力画面'!$K$16:$K$55,'（品目計）修正しない事'!$B77)</f>
        <v>0</v>
      </c>
      <c r="J77" s="264">
        <f>SUMIFS('(①本体)入力画面'!$AH$16:$AH$55,'(①本体)入力画面'!$E$16:$E$55,"実績",'(①本体)入力画面'!$K$16:$K$55,'（品目計）修正しない事'!$B77)</f>
        <v>0</v>
      </c>
      <c r="K77" s="263">
        <f>SUMIFS('(①本体)入力画面'!$AI$16:$AI$55,'(①本体)入力画面'!$E$16:$E$55,"実績",'(①本体)入力画面'!$K$16:$K$55,'（品目計）修正しない事'!$B77)</f>
        <v>0</v>
      </c>
      <c r="L77" s="229">
        <f>COUNTIFS('(①本体)入力画面'!$E$16:$E$55,"実績",'(①本体)入力画面'!$K$16:$K$55,B77,'(①本体)入力画面'!AO$16:AO$55,1)</f>
        <v>0</v>
      </c>
      <c r="M77" s="230">
        <f>SUMIFS('(①本体)入力画面'!$AP$16:$AP$55,'(①本体)入力画面'!$E$16:$E$55,"実績",'(①本体)入力画面'!$K$16:$K$55,'（品目計）修正しない事'!$B77)</f>
        <v>0</v>
      </c>
      <c r="N77" s="264">
        <f>SUMIFS('(①本体)入力画面'!$AQ$16:$AQ$55,'(①本体)入力画面'!$E$16:$E$55,"実績",'(①本体)入力画面'!$K$16:$K$55,'（品目計）修正しない事'!$B77)</f>
        <v>0</v>
      </c>
      <c r="O77" s="263">
        <f>SUMIFS('(①本体)入力画面'!$AT$16:$AT$55,'(①本体)入力画面'!$E$16:$E$55,"実績",'(①本体)入力画面'!$K$16:$K$55,'（品目計）修正しない事'!$B77)</f>
        <v>0</v>
      </c>
      <c r="P77" s="229">
        <v>0</v>
      </c>
      <c r="Q77" s="230">
        <v>0</v>
      </c>
      <c r="R77" s="264">
        <v>0</v>
      </c>
      <c r="S77" s="263">
        <v>0</v>
      </c>
      <c r="T77" s="229">
        <f>COUNTIFS('(①本体)入力画面'!$E$16:$E$55,"実績",'(①本体)入力画面'!$K$16:$K$55,B77,'(①本体)入力画面'!AZ$16:AZ$55,1)+COUNTIFS('(①本体)入力画面'!$E$16:$E$55,"実績",'(①本体)入力画面'!$K$16:$K$55,B77,'(①本体)入力画面'!BI$16:BI$55,1)+COUNTIFS('(①本体)入力画面'!$E$16:$E$55,"実績",'(①本体)入力画面'!$K$16:$K$55,B77,'(①本体)入力画面'!BR$16:BR$55,1)+COUNTIFS('(①本体)入力画面'!$E$16:$E$55,"実績",'(①本体)入力画面'!$K$16:$K$55,B77,'(①本体)入力画面'!CA$16:CA$55,1)</f>
        <v>0</v>
      </c>
      <c r="U77" s="230">
        <f>SUMIFS('(①本体)入力画面'!$CI$16:$CI$55,'(①本体)入力画面'!$E$16:$E$55,"実績",'(①本体)入力画面'!$K$16:$K$55,'（品目計）修正しない事'!$B77)</f>
        <v>0</v>
      </c>
      <c r="V77" s="263">
        <f>SUMIFS('(①本体)入力画面'!$CJ$16:$CJ$55,'(①本体)入力画面'!$E$16:$E$55,"実績",'(①本体)入力画面'!$K$16:$K$55,'（品目計）修正しない事'!$B77)</f>
        <v>0</v>
      </c>
      <c r="W77" s="263">
        <f>SUMIFS('(①本体)入力画面'!$CK$16:$CK$55,'(①本体)入力画面'!$E$16:$E$55,"実績",'(①本体)入力画面'!$K$16:$K$55,'（品目計）修正しない事'!$B77)</f>
        <v>0</v>
      </c>
      <c r="X77" s="229">
        <f>COUNTIFS('(①本体)入力画面'!$E$16:$E$55,"実績",'(①本体)入力画面'!$K$16:$K$55,B77,'(①本体)入力画面'!CQ$16:CQ$55,1)</f>
        <v>0</v>
      </c>
      <c r="Y77" s="230">
        <f>SUMIFS('(①本体)入力画面'!$CR$16:$CR$55,'(①本体)入力画面'!$E$16:$E$55,"実績",'(①本体)入力画面'!$K$16:$K$55,'（品目計）修正しない事'!$B77)</f>
        <v>0</v>
      </c>
      <c r="Z77" s="263">
        <f>SUMIFS('(①本体)入力画面'!$CS$16:$CS$55,'(①本体)入力画面'!$E$16:$E$55,"実績",'(①本体)入力画面'!$K$16:$K$55,'（品目計）修正しない事'!$B77)</f>
        <v>0</v>
      </c>
      <c r="AA77" s="263">
        <f>SUMIFS('(①本体)入力画面'!$CV$16:$CV$55,'(①本体)入力画面'!$E$16:$E$55,"実績",'(①本体)入力画面'!$K$16:$K$55,'（品目計）修正しない事'!$B77)</f>
        <v>0</v>
      </c>
      <c r="AB77" s="229">
        <v>0</v>
      </c>
      <c r="AC77" s="230">
        <v>0</v>
      </c>
      <c r="AD77" s="263">
        <v>0</v>
      </c>
      <c r="AE77" s="263">
        <v>0</v>
      </c>
      <c r="AF77" s="229">
        <f>COUNTIFS('(①本体)入力画面'!$E$16:$E$55,"実績",'(①本体)入力画面'!$K$16:$K$55,B77,'(①本体)入力画面'!DB$16:DB$55,1)</f>
        <v>0</v>
      </c>
      <c r="AG77" s="230">
        <f>SUMIFS('(①本体)入力画面'!$DC$16:$DC$55,'(①本体)入力画面'!$E$16:$E$55,"実績",'(①本体)入力画面'!$K$16:$K$55,'（品目計）修正しない事'!$B77)</f>
        <v>0</v>
      </c>
      <c r="AH77" s="263">
        <f>SUMIFS('(①本体)入力画面'!$DD$16:$DD$55,'(①本体)入力画面'!$E$16:$E$55,"実績",'(①本体)入力画面'!$K$16:$K$55,'（品目計）修正しない事'!$B77)</f>
        <v>0</v>
      </c>
      <c r="AI77" s="263">
        <f>SUMIFS('(①本体)入力画面'!$DE$16:$DE$55,'(①本体)入力画面'!$E$16:$E$55,"実績",'(①本体)入力画面'!$K$16:$K$55,'（品目計）修正しない事'!$B77)</f>
        <v>0</v>
      </c>
      <c r="AJ77" s="229">
        <f>COUNTIFS('(①本体)入力画面'!$E$16:$E$55,"実績",'(①本体)入力画面'!$K$16:$K$55,B77,'(①本体)入力画面'!DK$16:DK$55,1)+COUNTIFS('(①本体)入力画面'!$E$16:$E$55,"実績",'(①本体)入力画面'!$K$16:$K$55,B77,'(①本体)入力画面'!DT$16:DT$55,1)+COUNTIFS('(①本体)入力画面'!$E$16:$E$55,"実績",'(①本体)入力画面'!$K$16:$K$55,B77,'(①本体)入力画面'!EC$16:EC$55,1)</f>
        <v>0</v>
      </c>
      <c r="AK77" s="230">
        <f>SUMIFS('(①本体)入力画面'!$EK$16:$EK$55,'(①本体)入力画面'!$E$16:$E$55,"実績",'(①本体)入力画面'!$K$16:$K$55,'（品目計）修正しない事'!$B77)</f>
        <v>0</v>
      </c>
      <c r="AL77" s="263">
        <f>SUMIFS('(①本体)入力画面'!$EL$16:$EL$55,'(①本体)入力画面'!$E$16:$E$55,"実績",'(①本体)入力画面'!$K$16:$K$55,'（品目計）修正しない事'!$B77)</f>
        <v>0</v>
      </c>
      <c r="AM77" s="231">
        <f>SUMIFS('(①本体)入力画面'!$EM$16:$EM$55,'(①本体)入力画面'!$E$16:$E$55,"実績",'(①本体)入力画面'!$K$16:$K$55,'（品目計）修正しない事'!$B77)</f>
        <v>0</v>
      </c>
    </row>
    <row r="78" spans="1:48" ht="27" customHeight="1">
      <c r="A78" s="626">
        <v>15</v>
      </c>
      <c r="B78" s="860" t="s">
        <v>226</v>
      </c>
      <c r="C78" s="861"/>
      <c r="D78" s="229">
        <f>COUNTIFS('(①本体)入力画面'!$E$16:$E$55,"実績",'(①本体)入力画面'!$K$16:$K$55,B78,'(①本体)入力画面'!U$16:U$55,1)</f>
        <v>0</v>
      </c>
      <c r="E78" s="230">
        <f>SUMIFS('(①本体)入力画面'!$V$16:$V$55,'(①本体)入力画面'!$E$16:$E$55,"実績",'(①本体)入力画面'!$K$16:$K$55,'（品目計）修正しない事'!$B78)</f>
        <v>0</v>
      </c>
      <c r="F78" s="264">
        <f>SUMIFS('(①本体)入力画面'!$W$16:$W$55,'(①本体)入力画面'!$E$16:$E$55,"実績",'(①本体)入力画面'!$K$16:$K$55,'（品目計）修正しない事'!$B78)</f>
        <v>0</v>
      </c>
      <c r="G78" s="263">
        <f>SUMIFS('(①本体)入力画面'!$Z$16:$Z$55,'(①本体)入力画面'!$E$16:$E$55,"実績",'(①本体)入力画面'!$K$16:$K$55,'（品目計）修正しない事'!$B78)</f>
        <v>0</v>
      </c>
      <c r="H78" s="229">
        <f>COUNTIFS('(①本体)入力画面'!$E$16:$E$55,"実績",'(①本体)入力画面'!$K$16:$K$55,B78,'(①本体)入力画面'!AF$16:AF$55,1)</f>
        <v>0</v>
      </c>
      <c r="I78" s="230">
        <f>SUMIFS('(①本体)入力画面'!$AG$16:$AG$55,'(①本体)入力画面'!$E$16:$E$55,"実績",'(①本体)入力画面'!$K$16:$K$55,'（品目計）修正しない事'!$B78)</f>
        <v>0</v>
      </c>
      <c r="J78" s="264">
        <f>SUMIFS('(①本体)入力画面'!$AH$16:$AH$55,'(①本体)入力画面'!$E$16:$E$55,"実績",'(①本体)入力画面'!$K$16:$K$55,'（品目計）修正しない事'!$B78)</f>
        <v>0</v>
      </c>
      <c r="K78" s="263">
        <f>SUMIFS('(①本体)入力画面'!$AI$16:$AI$55,'(①本体)入力画面'!$E$16:$E$55,"実績",'(①本体)入力画面'!$K$16:$K$55,'（品目計）修正しない事'!$B78)</f>
        <v>0</v>
      </c>
      <c r="L78" s="229">
        <f>COUNTIFS('(①本体)入力画面'!$E$16:$E$55,"実績",'(①本体)入力画面'!$K$16:$K$55,B78,'(①本体)入力画面'!AO$16:AO$55,1)</f>
        <v>0</v>
      </c>
      <c r="M78" s="230">
        <f>SUMIFS('(①本体)入力画面'!$AP$16:$AP$55,'(①本体)入力画面'!$E$16:$E$55,"実績",'(①本体)入力画面'!$K$16:$K$55,'（品目計）修正しない事'!$B78)</f>
        <v>0</v>
      </c>
      <c r="N78" s="264">
        <f>SUMIFS('(①本体)入力画面'!$AQ$16:$AQ$55,'(①本体)入力画面'!$E$16:$E$55,"実績",'(①本体)入力画面'!$K$16:$K$55,'（品目計）修正しない事'!$B78)</f>
        <v>0</v>
      </c>
      <c r="O78" s="263">
        <f>SUMIFS('(①本体)入力画面'!$AT$16:$AT$55,'(①本体)入力画面'!$E$16:$E$55,"実績",'(①本体)入力画面'!$K$16:$K$55,'（品目計）修正しない事'!$B78)</f>
        <v>0</v>
      </c>
      <c r="P78" s="229">
        <v>0</v>
      </c>
      <c r="Q78" s="230">
        <v>0</v>
      </c>
      <c r="R78" s="264">
        <v>0</v>
      </c>
      <c r="S78" s="263">
        <v>0</v>
      </c>
      <c r="T78" s="229">
        <f>COUNTIFS('(①本体)入力画面'!$E$16:$E$55,"実績",'(①本体)入力画面'!$K$16:$K$55,B78,'(①本体)入力画面'!AZ$16:AZ$55,1)+COUNTIFS('(①本体)入力画面'!$E$16:$E$55,"実績",'(①本体)入力画面'!$K$16:$K$55,B78,'(①本体)入力画面'!BI$16:BI$55,1)+COUNTIFS('(①本体)入力画面'!$E$16:$E$55,"実績",'(①本体)入力画面'!$K$16:$K$55,B78,'(①本体)入力画面'!BR$16:BR$55,1)+COUNTIFS('(①本体)入力画面'!$E$16:$E$55,"実績",'(①本体)入力画面'!$K$16:$K$55,B78,'(①本体)入力画面'!CA$16:CA$55,1)</f>
        <v>0</v>
      </c>
      <c r="U78" s="230">
        <f>SUMIFS('(①本体)入力画面'!$CI$16:$CI$55,'(①本体)入力画面'!$E$16:$E$55,"実績",'(①本体)入力画面'!$K$16:$K$55,'（品目計）修正しない事'!$B78)</f>
        <v>0</v>
      </c>
      <c r="V78" s="263">
        <f>SUMIFS('(①本体)入力画面'!$CJ$16:$CJ$55,'(①本体)入力画面'!$E$16:$E$55,"実績",'(①本体)入力画面'!$K$16:$K$55,'（品目計）修正しない事'!$B78)</f>
        <v>0</v>
      </c>
      <c r="W78" s="263">
        <f>SUMIFS('(①本体)入力画面'!$CK$16:$CK$55,'(①本体)入力画面'!$E$16:$E$55,"実績",'(①本体)入力画面'!$K$16:$K$55,'（品目計）修正しない事'!$B78)</f>
        <v>0</v>
      </c>
      <c r="X78" s="229">
        <f>COUNTIFS('(①本体)入力画面'!$E$16:$E$55,"実績",'(①本体)入力画面'!$K$16:$K$55,B78,'(①本体)入力画面'!CQ$16:CQ$55,1)</f>
        <v>0</v>
      </c>
      <c r="Y78" s="230">
        <f>SUMIFS('(①本体)入力画面'!$CR$16:$CR$55,'(①本体)入力画面'!$E$16:$E$55,"実績",'(①本体)入力画面'!$K$16:$K$55,'（品目計）修正しない事'!$B78)</f>
        <v>0</v>
      </c>
      <c r="Z78" s="263">
        <f>SUMIFS('(①本体)入力画面'!$CS$16:$CS$55,'(①本体)入力画面'!$E$16:$E$55,"実績",'(①本体)入力画面'!$K$16:$K$55,'（品目計）修正しない事'!$B78)</f>
        <v>0</v>
      </c>
      <c r="AA78" s="263">
        <f>SUMIFS('(①本体)入力画面'!$CV$16:$CV$55,'(①本体)入力画面'!$E$16:$E$55,"実績",'(①本体)入力画面'!$K$16:$K$55,'（品目計）修正しない事'!$B78)</f>
        <v>0</v>
      </c>
      <c r="AB78" s="229">
        <v>0</v>
      </c>
      <c r="AC78" s="230">
        <v>0</v>
      </c>
      <c r="AD78" s="263">
        <v>0</v>
      </c>
      <c r="AE78" s="263">
        <v>0</v>
      </c>
      <c r="AF78" s="229">
        <f>COUNTIFS('(①本体)入力画面'!$E$16:$E$55,"実績",'(①本体)入力画面'!$K$16:$K$55,B78,'(①本体)入力画面'!DB$16:DB$55,1)</f>
        <v>0</v>
      </c>
      <c r="AG78" s="230">
        <f>SUMIFS('(①本体)入力画面'!$DC$16:$DC$55,'(①本体)入力画面'!$E$16:$E$55,"実績",'(①本体)入力画面'!$K$16:$K$55,'（品目計）修正しない事'!$B78)</f>
        <v>0</v>
      </c>
      <c r="AH78" s="263">
        <f>SUMIFS('(①本体)入力画面'!$DD$16:$DD$55,'(①本体)入力画面'!$E$16:$E$55,"実績",'(①本体)入力画面'!$K$16:$K$55,'（品目計）修正しない事'!$B78)</f>
        <v>0</v>
      </c>
      <c r="AI78" s="263">
        <f>SUMIFS('(①本体)入力画面'!$DE$16:$DE$55,'(①本体)入力画面'!$E$16:$E$55,"実績",'(①本体)入力画面'!$K$16:$K$55,'（品目計）修正しない事'!$B78)</f>
        <v>0</v>
      </c>
      <c r="AJ78" s="229">
        <f>COUNTIFS('(①本体)入力画面'!$E$16:$E$55,"実績",'(①本体)入力画面'!$K$16:$K$55,B78,'(①本体)入力画面'!DK$16:DK$55,1)+COUNTIFS('(①本体)入力画面'!$E$16:$E$55,"実績",'(①本体)入力画面'!$K$16:$K$55,B78,'(①本体)入力画面'!DT$16:DT$55,1)+COUNTIFS('(①本体)入力画面'!$E$16:$E$55,"実績",'(①本体)入力画面'!$K$16:$K$55,B78,'(①本体)入力画面'!EC$16:EC$55,1)</f>
        <v>0</v>
      </c>
      <c r="AK78" s="230">
        <f>SUMIFS('(①本体)入力画面'!$EK$16:$EK$55,'(①本体)入力画面'!$E$16:$E$55,"実績",'(①本体)入力画面'!$K$16:$K$55,'（品目計）修正しない事'!$B78)</f>
        <v>0</v>
      </c>
      <c r="AL78" s="263">
        <f>SUMIFS('(①本体)入力画面'!$EL$16:$EL$55,'(①本体)入力画面'!$E$16:$E$55,"実績",'(①本体)入力画面'!$K$16:$K$55,'（品目計）修正しない事'!$B78)</f>
        <v>0</v>
      </c>
      <c r="AM78" s="231">
        <f>SUMIFS('(①本体)入力画面'!$EM$16:$EM$55,'(①本体)入力画面'!$E$16:$E$55,"実績",'(①本体)入力画面'!$K$16:$K$55,'（品目計）修正しない事'!$B78)</f>
        <v>0</v>
      </c>
    </row>
    <row r="79" spans="1:48" ht="27" customHeight="1">
      <c r="A79" s="232">
        <v>16</v>
      </c>
      <c r="B79" s="862" t="s">
        <v>84</v>
      </c>
      <c r="C79" s="863"/>
      <c r="D79" s="276">
        <v>0</v>
      </c>
      <c r="E79" s="277">
        <v>0</v>
      </c>
      <c r="F79" s="278">
        <v>0</v>
      </c>
      <c r="G79" s="279">
        <v>0</v>
      </c>
      <c r="H79" s="229">
        <f>COUNTIFS('(①本体)入力画面'!$E$16:$E$55,"実績",'(①本体)入力画面'!$K$16:$K$55,B79,'(①本体)入力画面'!AF$16:AF$55,1)+COUNTIFS('(①本体)入力画面'!$E$16:$E$55,"実績",'(①本体)入力画面'!$K$16:$K$55,B79,'(①本体)入力画面'!U$16:U$55,1)</f>
        <v>0</v>
      </c>
      <c r="I79" s="230">
        <f>SUMIFS('(①本体)入力画面'!$AG$16:$AG$55,'(①本体)入力画面'!$E$16:$E$55,"実績",'(①本体)入力画面'!$K$16:$K$55,'（品目計）修正しない事'!$B79)+SUMIFS('(①本体)入力画面'!$V$16:$V$55,'(①本体)入力画面'!$E$16:$E$55,"実績",'(①本体)入力画面'!$K$16:$K$55,'（品目計）修正しない事'!$B79)</f>
        <v>0</v>
      </c>
      <c r="J79" s="264">
        <f>SUMIFS('(①本体)入力画面'!$AH$16:$AH$55,'(①本体)入力画面'!$E$16:$E$55,"実績",'(①本体)入力画面'!$K$16:$K$55,'（品目計）修正しない事'!$B79)+SUMIFS('(①本体)入力画面'!$X$16:$X$55,'(①本体)入力画面'!$E$16:$E$55,"実績",'(①本体)入力画面'!$K$16:$K$55,'（品目計）修正しない事'!$B79)</f>
        <v>0</v>
      </c>
      <c r="K79" s="263">
        <f>SUMIFS('(①本体)入力画面'!$AI$16:$AI$55,'(①本体)入力画面'!$E$16:$E$55,"実績",'(①本体)入力画面'!$K$16:$K$55,'（品目計）修正しない事'!$B79)+SUMIFS('(①本体)入力画面'!$Z$16:$Z$55,'(①本体)入力画面'!$E$16:$E$55,"実績",'(①本体)入力画面'!$K$16:$K$55,'（品目計）修正しない事'!$B79)</f>
        <v>0</v>
      </c>
      <c r="L79" s="229">
        <v>0</v>
      </c>
      <c r="M79" s="230">
        <v>0</v>
      </c>
      <c r="N79" s="264">
        <v>0</v>
      </c>
      <c r="O79" s="263">
        <v>0</v>
      </c>
      <c r="P79" s="229">
        <f>COUNTIFS('(①本体)入力画面'!$E$16:$E$55,"実績",'(①本体)入力画面'!$K$16:$K$55,B79,'(①本体)入力画面'!AO$16:AO$55,1)</f>
        <v>0</v>
      </c>
      <c r="Q79" s="230">
        <f>SUMIFS('(①本体)入力画面'!$AP$16:$AP$55,'(①本体)入力画面'!$E$16:$E$55,"実績",'(①本体)入力画面'!$K$16:$K$55,'（品目計）修正しない事'!$B79)</f>
        <v>0</v>
      </c>
      <c r="R79" s="264">
        <f>SUMIFS('(①本体)入力画面'!$AR$16:$AR$55,'(①本体)入力画面'!$E$16:$E$55,"実績",'(①本体)入力画面'!$K$16:$K$55,'（品目計）修正しない事'!$B79)</f>
        <v>0</v>
      </c>
      <c r="S79" s="263">
        <f>SUMIFS('(①本体)入力画面'!$AT$16:$AT$55,'(①本体)入力画面'!$E$16:$E$55,"実績",'(①本体)入力画面'!$K$16:$K$55,'（品目計）修正しない事'!$B79)</f>
        <v>0</v>
      </c>
      <c r="T79" s="229">
        <f>COUNTIFS('(①本体)入力画面'!$E$16:$E$55,"実績",'(①本体)入力画面'!$K$16:$K$55,B79,'(①本体)入力画面'!AZ$16:AZ$55,1)+COUNTIFS('(①本体)入力画面'!$E$16:$E$55,"実績",'(①本体)入力画面'!$K$16:$K$55,B79,'(①本体)入力画面'!BI$16:BI$55,1)+COUNTIFS('(①本体)入力画面'!$E$16:$E$55,"実績",'(①本体)入力画面'!$K$16:$K$55,B79,'(①本体)入力画面'!BR$16:BR$55,1)+COUNTIFS('(①本体)入力画面'!$E$16:$E$55,"実績",'(①本体)入力画面'!$K$16:$K$55,B79,'(①本体)入力画面'!CA$16:CA$55,1)</f>
        <v>0</v>
      </c>
      <c r="U79" s="230">
        <f>SUMIFS('(①本体)入力画面'!$CI$16:$CI$55,'(①本体)入力画面'!$E$16:$E$55,"実績",'(①本体)入力画面'!$K$16:$K$55,'（品目計）修正しない事'!$B79)</f>
        <v>0</v>
      </c>
      <c r="V79" s="263">
        <f>SUMIFS('(①本体)入力画面'!$CJ$16:$CJ$55,'(①本体)入力画面'!$E$16:$E$55,"実績",'(①本体)入力画面'!$K$16:$K$55,'（品目計）修正しない事'!$B79)</f>
        <v>0</v>
      </c>
      <c r="W79" s="263">
        <f>SUMIFS('(①本体)入力画面'!$CK$16:$CK$55,'(①本体)入力画面'!$E$16:$E$55,"実績",'(①本体)入力画面'!$K$16:$K$55,'（品目計）修正しない事'!$B79)</f>
        <v>0</v>
      </c>
      <c r="X79" s="229">
        <v>0</v>
      </c>
      <c r="Y79" s="230">
        <v>0</v>
      </c>
      <c r="Z79" s="263">
        <v>0</v>
      </c>
      <c r="AA79" s="263">
        <v>0</v>
      </c>
      <c r="AB79" s="229">
        <f>COUNTIFS('(①本体)入力画面'!$E$16:$E$55,"実績",'(①本体)入力画面'!$K$16:$K$55,B79,'(①本体)入力画面'!CQ$16:CQ$55,1)</f>
        <v>0</v>
      </c>
      <c r="AC79" s="230">
        <f>SUMIFS('(①本体)入力画面'!$CR$16:$CR$55,'(①本体)入力画面'!$E$16:$E$55,"実績",'(①本体)入力画面'!$K$16:$K$55,'（品目計）修正しない事'!$B79)</f>
        <v>0</v>
      </c>
      <c r="AD79" s="263">
        <f>SUMIFS('(①本体)入力画面'!$CT$16:$CT$55,'(①本体)入力画面'!$E$16:$E$55,"実績",'(①本体)入力画面'!$K$16:$K$55,'（品目計）修正しない事'!$B79)</f>
        <v>0</v>
      </c>
      <c r="AE79" s="263">
        <f>SUMIFS('(①本体)入力画面'!$CV$16:$CV$55,'(①本体)入力画面'!$E$16:$E$55,"実績",'(①本体)入力画面'!$K$16:$K$55,'（品目計）修正しない事'!$B79)</f>
        <v>0</v>
      </c>
      <c r="AF79" s="229">
        <f>COUNTIFS('(①本体)入力画面'!$E$16:$E$55,"実績",'(①本体)入力画面'!$K$16:$K$55,B79,'(①本体)入力画面'!DB$16:DB$55,1)</f>
        <v>0</v>
      </c>
      <c r="AG79" s="230">
        <f>SUMIFS('(①本体)入力画面'!$DC$16:$DC$55,'(①本体)入力画面'!$E$16:$E$55,"実績",'(①本体)入力画面'!$K$16:$K$55,'（品目計）修正しない事'!$B79)</f>
        <v>0</v>
      </c>
      <c r="AH79" s="263">
        <f>SUMIFS('(①本体)入力画面'!$DD$16:$DD$55,'(①本体)入力画面'!$E$16:$E$55,"実績",'(①本体)入力画面'!$K$16:$K$55,'（品目計）修正しない事'!$B79)</f>
        <v>0</v>
      </c>
      <c r="AI79" s="263">
        <f>SUMIFS('(①本体)入力画面'!$DE$16:$DE$55,'(①本体)入力画面'!$E$16:$E$55,"実績",'(①本体)入力画面'!$K$16:$K$55,'（品目計）修正しない事'!$B79)</f>
        <v>0</v>
      </c>
      <c r="AJ79" s="229">
        <f>COUNTIFS('(①本体)入力画面'!$E$16:$E$55,"実績",'(①本体)入力画面'!$K$16:$K$55,B79,'(①本体)入力画面'!DK$16:DK$55,1)+COUNTIFS('(①本体)入力画面'!$E$16:$E$55,"実績",'(①本体)入力画面'!$K$16:$K$55,B79,'(①本体)入力画面'!DT$16:DT$55,1)+COUNTIFS('(①本体)入力画面'!$E$16:$E$55,"実績",'(①本体)入力画面'!$K$16:$K$55,B79,'(①本体)入力画面'!EC$16:EC$55,1)</f>
        <v>0</v>
      </c>
      <c r="AK79" s="230">
        <f>SUMIFS('(①本体)入力画面'!$EK$16:$EK$55,'(①本体)入力画面'!$E$16:$E$55,"実績",'(①本体)入力画面'!$K$16:$K$55,'（品目計）修正しない事'!$B79)</f>
        <v>0</v>
      </c>
      <c r="AL79" s="263">
        <f>SUMIFS('(①本体)入力画面'!$EL$16:$EL$55,'(①本体)入力画面'!$E$16:$E$55,"実績",'(①本体)入力画面'!$K$16:$K$55,'（品目計）修正しない事'!$B79)</f>
        <v>0</v>
      </c>
      <c r="AM79" s="231">
        <f>SUMIFS('(①本体)入力画面'!$EM$16:$EM$55,'(①本体)入力画面'!$E$16:$E$55,"実績",'(①本体)入力画面'!$K$16:$K$55,'（品目計）修正しない事'!$B79)</f>
        <v>0</v>
      </c>
    </row>
    <row r="80" spans="1:48" ht="27" customHeight="1">
      <c r="A80" s="233"/>
      <c r="B80" s="830" t="s">
        <v>198</v>
      </c>
      <c r="C80" s="831"/>
      <c r="D80" s="229">
        <f t="shared" ref="D80:AM80" si="24">SUM(D64:D79)</f>
        <v>0</v>
      </c>
      <c r="E80" s="230">
        <f t="shared" si="24"/>
        <v>0</v>
      </c>
      <c r="F80" s="265">
        <f t="shared" si="24"/>
        <v>0</v>
      </c>
      <c r="G80" s="263">
        <f t="shared" si="24"/>
        <v>0</v>
      </c>
      <c r="H80" s="229">
        <f t="shared" si="24"/>
        <v>0</v>
      </c>
      <c r="I80" s="230">
        <f t="shared" si="24"/>
        <v>0</v>
      </c>
      <c r="J80" s="265">
        <f t="shared" si="24"/>
        <v>0</v>
      </c>
      <c r="K80" s="263">
        <f t="shared" si="24"/>
        <v>0</v>
      </c>
      <c r="L80" s="229">
        <f t="shared" si="24"/>
        <v>0</v>
      </c>
      <c r="M80" s="230">
        <f t="shared" si="24"/>
        <v>0</v>
      </c>
      <c r="N80" s="265">
        <f t="shared" si="24"/>
        <v>0</v>
      </c>
      <c r="O80" s="263">
        <f t="shared" si="24"/>
        <v>0</v>
      </c>
      <c r="P80" s="229">
        <f t="shared" si="24"/>
        <v>0</v>
      </c>
      <c r="Q80" s="230">
        <f t="shared" si="24"/>
        <v>0</v>
      </c>
      <c r="R80" s="265">
        <f t="shared" si="24"/>
        <v>0</v>
      </c>
      <c r="S80" s="263">
        <f t="shared" si="24"/>
        <v>0</v>
      </c>
      <c r="T80" s="229">
        <f t="shared" si="24"/>
        <v>0</v>
      </c>
      <c r="U80" s="230">
        <f t="shared" si="24"/>
        <v>0</v>
      </c>
      <c r="V80" s="263">
        <f t="shared" si="24"/>
        <v>0</v>
      </c>
      <c r="W80" s="263">
        <f t="shared" si="24"/>
        <v>0</v>
      </c>
      <c r="X80" s="229">
        <f t="shared" si="24"/>
        <v>0</v>
      </c>
      <c r="Y80" s="230">
        <f t="shared" si="24"/>
        <v>0</v>
      </c>
      <c r="Z80" s="263">
        <f t="shared" si="24"/>
        <v>0</v>
      </c>
      <c r="AA80" s="263">
        <f t="shared" si="24"/>
        <v>0</v>
      </c>
      <c r="AB80" s="229">
        <f t="shared" si="24"/>
        <v>0</v>
      </c>
      <c r="AC80" s="230">
        <f t="shared" si="24"/>
        <v>0</v>
      </c>
      <c r="AD80" s="263">
        <f t="shared" si="24"/>
        <v>0</v>
      </c>
      <c r="AE80" s="263">
        <f t="shared" si="24"/>
        <v>0</v>
      </c>
      <c r="AF80" s="229">
        <f t="shared" si="24"/>
        <v>0</v>
      </c>
      <c r="AG80" s="230">
        <f t="shared" si="24"/>
        <v>0</v>
      </c>
      <c r="AH80" s="263">
        <f t="shared" si="24"/>
        <v>0</v>
      </c>
      <c r="AI80" s="263">
        <f t="shared" si="24"/>
        <v>0</v>
      </c>
      <c r="AJ80" s="229">
        <f t="shared" si="24"/>
        <v>0</v>
      </c>
      <c r="AK80" s="230">
        <f t="shared" si="24"/>
        <v>0</v>
      </c>
      <c r="AL80" s="263">
        <f t="shared" si="24"/>
        <v>0</v>
      </c>
      <c r="AM80" s="231">
        <f t="shared" si="24"/>
        <v>0</v>
      </c>
      <c r="AN80" s="234"/>
      <c r="AO80" s="234"/>
      <c r="AP80" s="234"/>
      <c r="AQ80" s="234"/>
      <c r="AR80" s="234"/>
      <c r="AS80" s="234"/>
      <c r="AT80" s="234"/>
      <c r="AU80" s="234"/>
      <c r="AV80" s="234"/>
    </row>
    <row r="81" spans="1:37" s="228" customFormat="1" ht="27" customHeight="1">
      <c r="A81" s="864"/>
      <c r="B81" s="864"/>
      <c r="C81" s="864"/>
      <c r="D81" s="864"/>
      <c r="E81" s="864"/>
      <c r="F81" s="864"/>
      <c r="G81" s="864"/>
      <c r="H81" s="864"/>
      <c r="I81" s="864"/>
      <c r="J81" s="864"/>
      <c r="K81" s="864"/>
      <c r="L81" s="864"/>
      <c r="M81" s="864"/>
      <c r="N81" s="865"/>
      <c r="O81" s="865"/>
      <c r="P81" s="865"/>
      <c r="Q81" s="865"/>
      <c r="R81" s="865"/>
      <c r="S81" s="865"/>
      <c r="T81" s="865"/>
      <c r="U81" s="865"/>
      <c r="V81" s="865"/>
      <c r="W81" s="865"/>
      <c r="X81" s="865"/>
      <c r="Y81" s="865"/>
      <c r="Z81" s="865"/>
      <c r="AA81" s="865"/>
      <c r="AB81" s="865"/>
      <c r="AC81" s="865"/>
      <c r="AD81" s="865"/>
      <c r="AE81" s="865"/>
      <c r="AF81" s="865"/>
      <c r="AG81" s="865"/>
    </row>
    <row r="82" spans="1:37" s="228" customFormat="1" ht="27" customHeight="1">
      <c r="A82" s="866"/>
      <c r="B82" s="866"/>
      <c r="C82" s="866"/>
      <c r="D82" s="866"/>
      <c r="E82" s="866"/>
      <c r="F82" s="866"/>
      <c r="G82" s="866"/>
      <c r="H82" s="866"/>
      <c r="I82" s="866"/>
      <c r="J82" s="866"/>
      <c r="K82" s="866"/>
      <c r="L82" s="866"/>
      <c r="M82" s="866"/>
      <c r="N82" s="866"/>
      <c r="O82" s="866"/>
      <c r="P82" s="866"/>
      <c r="Q82" s="866"/>
      <c r="R82" s="866"/>
      <c r="S82" s="866"/>
      <c r="T82" s="866"/>
      <c r="U82" s="866"/>
      <c r="V82" s="866"/>
      <c r="W82" s="866"/>
      <c r="X82" s="866"/>
      <c r="Y82" s="866"/>
      <c r="Z82" s="866"/>
      <c r="AA82" s="866"/>
      <c r="AB82" s="867"/>
      <c r="AC82" s="867"/>
      <c r="AD82" s="867"/>
      <c r="AE82" s="867"/>
      <c r="AF82" s="867"/>
      <c r="AG82" s="867"/>
    </row>
    <row r="83" spans="1:37" s="228" customFormat="1" ht="27" customHeight="1">
      <c r="A83" s="866"/>
      <c r="B83" s="866"/>
      <c r="C83" s="866"/>
      <c r="D83" s="866"/>
      <c r="E83" s="866"/>
      <c r="F83" s="866"/>
      <c r="G83" s="866"/>
      <c r="H83" s="866"/>
      <c r="I83" s="866"/>
      <c r="J83" s="866"/>
      <c r="K83" s="866"/>
      <c r="L83" s="866"/>
      <c r="M83" s="866"/>
      <c r="N83" s="866"/>
      <c r="O83" s="866"/>
      <c r="P83" s="866"/>
      <c r="Q83" s="866"/>
      <c r="R83" s="866"/>
      <c r="S83" s="866"/>
      <c r="T83" s="867"/>
      <c r="U83" s="867"/>
      <c r="V83" s="867"/>
      <c r="W83" s="867"/>
      <c r="X83" s="867"/>
      <c r="Y83" s="867"/>
      <c r="Z83" s="867"/>
      <c r="AA83" s="867"/>
      <c r="AB83" s="867"/>
      <c r="AC83" s="867"/>
      <c r="AD83" s="867"/>
      <c r="AE83" s="867"/>
      <c r="AF83" s="867"/>
      <c r="AG83" s="867"/>
    </row>
    <row r="84" spans="1:37" s="228" customFormat="1" ht="27" customHeight="1">
      <c r="A84" s="866"/>
      <c r="B84" s="866"/>
      <c r="C84" s="866"/>
      <c r="D84" s="866"/>
      <c r="E84" s="866"/>
      <c r="F84" s="866"/>
      <c r="G84" s="866"/>
      <c r="H84" s="866"/>
      <c r="I84" s="866"/>
      <c r="J84" s="866"/>
      <c r="K84" s="866"/>
      <c r="L84" s="866"/>
      <c r="M84" s="866"/>
      <c r="N84" s="866"/>
      <c r="O84" s="866"/>
      <c r="P84" s="866"/>
      <c r="Q84" s="866"/>
      <c r="R84" s="866"/>
      <c r="S84" s="866"/>
      <c r="T84" s="866"/>
      <c r="U84" s="866"/>
      <c r="V84" s="866"/>
      <c r="W84" s="866"/>
      <c r="X84" s="866"/>
      <c r="Y84" s="866"/>
      <c r="Z84" s="866"/>
      <c r="AA84" s="866"/>
      <c r="AB84" s="866"/>
      <c r="AC84" s="866"/>
      <c r="AD84" s="866"/>
      <c r="AE84" s="866"/>
      <c r="AF84" s="866"/>
      <c r="AG84" s="866"/>
    </row>
    <row r="85" spans="1:37" ht="27" customHeight="1">
      <c r="A85" s="235"/>
      <c r="B85" s="235"/>
      <c r="C85" s="235"/>
      <c r="D85" s="235"/>
      <c r="E85" s="235"/>
      <c r="F85" s="235"/>
      <c r="G85" s="235"/>
      <c r="H85" s="235"/>
      <c r="I85" s="235"/>
      <c r="J85" s="235"/>
      <c r="K85" s="235"/>
      <c r="L85" s="235"/>
      <c r="M85" s="235"/>
      <c r="N85" s="235"/>
      <c r="O85" s="235"/>
      <c r="P85" s="235"/>
      <c r="Q85" s="235"/>
      <c r="R85" s="235"/>
      <c r="S85" s="235"/>
    </row>
    <row r="86" spans="1:37" ht="27" customHeight="1">
      <c r="I86" s="269" t="s">
        <v>186</v>
      </c>
      <c r="K86" s="272" t="s">
        <v>199</v>
      </c>
      <c r="L86" s="228"/>
      <c r="M86" s="272"/>
      <c r="P86" s="272"/>
      <c r="Q86" s="272"/>
      <c r="R86" s="272"/>
      <c r="S86" s="272"/>
      <c r="T86" s="272"/>
      <c r="U86" s="272"/>
      <c r="Y86" s="236" t="s">
        <v>186</v>
      </c>
      <c r="AA86" s="228" t="s">
        <v>200</v>
      </c>
      <c r="AE86" s="237" t="s">
        <v>186</v>
      </c>
    </row>
    <row r="87" spans="1:37" ht="27" customHeight="1">
      <c r="A87" s="874" t="s">
        <v>209</v>
      </c>
      <c r="B87" s="875"/>
      <c r="C87" s="875"/>
      <c r="D87" s="830" t="s">
        <v>227</v>
      </c>
      <c r="E87" s="851"/>
      <c r="F87" s="851"/>
      <c r="G87" s="851"/>
      <c r="H87" s="851"/>
      <c r="I87" s="831"/>
      <c r="J87" s="235"/>
      <c r="K87" s="838" t="s">
        <v>209</v>
      </c>
      <c r="L87" s="852"/>
      <c r="M87" s="852"/>
      <c r="N87" s="838" t="s">
        <v>201</v>
      </c>
      <c r="O87" s="852"/>
      <c r="P87" s="852"/>
      <c r="Q87" s="836"/>
      <c r="R87" s="838" t="s">
        <v>202</v>
      </c>
      <c r="S87" s="852"/>
      <c r="T87" s="852"/>
      <c r="U87" s="836"/>
      <c r="V87" s="838" t="s">
        <v>203</v>
      </c>
      <c r="W87" s="852"/>
      <c r="X87" s="852"/>
      <c r="Y87" s="836"/>
      <c r="AA87" s="856" t="s">
        <v>256</v>
      </c>
      <c r="AB87" s="857"/>
      <c r="AC87" s="857"/>
      <c r="AD87" s="857"/>
      <c r="AE87" s="858"/>
      <c r="AK87" s="280"/>
    </row>
    <row r="88" spans="1:37" ht="27" customHeight="1">
      <c r="A88" s="876"/>
      <c r="B88" s="877"/>
      <c r="C88" s="877"/>
      <c r="D88" s="890" t="s">
        <v>266</v>
      </c>
      <c r="E88" s="893" t="s">
        <v>265</v>
      </c>
      <c r="F88" s="885" t="s">
        <v>195</v>
      </c>
      <c r="G88" s="838" t="s">
        <v>196</v>
      </c>
      <c r="H88" s="852"/>
      <c r="I88" s="836"/>
      <c r="J88" s="632"/>
      <c r="K88" s="853"/>
      <c r="L88" s="854"/>
      <c r="M88" s="854"/>
      <c r="N88" s="839"/>
      <c r="O88" s="855"/>
      <c r="P88" s="855"/>
      <c r="Q88" s="837"/>
      <c r="R88" s="839"/>
      <c r="S88" s="855"/>
      <c r="T88" s="855"/>
      <c r="U88" s="837"/>
      <c r="V88" s="839"/>
      <c r="W88" s="855"/>
      <c r="X88" s="855"/>
      <c r="Y88" s="837"/>
      <c r="AA88" s="844" t="s">
        <v>255</v>
      </c>
      <c r="AB88" s="844" t="s">
        <v>204</v>
      </c>
      <c r="AC88" s="838" t="s">
        <v>197</v>
      </c>
      <c r="AD88" s="852"/>
      <c r="AE88" s="836"/>
      <c r="AK88" s="280"/>
    </row>
    <row r="89" spans="1:37" ht="27" customHeight="1">
      <c r="A89" s="876"/>
      <c r="B89" s="877"/>
      <c r="C89" s="877"/>
      <c r="D89" s="891"/>
      <c r="E89" s="894"/>
      <c r="F89" s="886"/>
      <c r="G89" s="853" t="s">
        <v>205</v>
      </c>
      <c r="H89" s="888" t="s">
        <v>263</v>
      </c>
      <c r="I89" s="888" t="s">
        <v>207</v>
      </c>
      <c r="J89" s="633"/>
      <c r="K89" s="853"/>
      <c r="L89" s="854"/>
      <c r="M89" s="854"/>
      <c r="N89" s="840" t="s">
        <v>266</v>
      </c>
      <c r="O89" s="836" t="s">
        <v>265</v>
      </c>
      <c r="P89" s="844" t="s">
        <v>195</v>
      </c>
      <c r="Q89" s="842" t="s">
        <v>197</v>
      </c>
      <c r="R89" s="840" t="s">
        <v>266</v>
      </c>
      <c r="S89" s="836" t="s">
        <v>265</v>
      </c>
      <c r="T89" s="838" t="s">
        <v>195</v>
      </c>
      <c r="U89" s="842" t="s">
        <v>264</v>
      </c>
      <c r="V89" s="840" t="s">
        <v>266</v>
      </c>
      <c r="W89" s="836" t="s">
        <v>265</v>
      </c>
      <c r="X89" s="844" t="s">
        <v>195</v>
      </c>
      <c r="Y89" s="846" t="s">
        <v>264</v>
      </c>
      <c r="AA89" s="859"/>
      <c r="AB89" s="859"/>
      <c r="AC89" s="848" t="s">
        <v>208</v>
      </c>
      <c r="AD89" s="850" t="s">
        <v>206</v>
      </c>
      <c r="AE89" s="850" t="s">
        <v>207</v>
      </c>
    </row>
    <row r="90" spans="1:37" ht="27" customHeight="1">
      <c r="A90" s="879"/>
      <c r="B90" s="880"/>
      <c r="C90" s="880"/>
      <c r="D90" s="892"/>
      <c r="E90" s="895"/>
      <c r="F90" s="887"/>
      <c r="G90" s="839"/>
      <c r="H90" s="889"/>
      <c r="I90" s="889"/>
      <c r="J90" s="633"/>
      <c r="K90" s="839"/>
      <c r="L90" s="855"/>
      <c r="M90" s="855"/>
      <c r="N90" s="841"/>
      <c r="O90" s="837"/>
      <c r="P90" s="845"/>
      <c r="Q90" s="843"/>
      <c r="R90" s="841"/>
      <c r="S90" s="837"/>
      <c r="T90" s="839"/>
      <c r="U90" s="843"/>
      <c r="V90" s="841"/>
      <c r="W90" s="837"/>
      <c r="X90" s="845"/>
      <c r="Y90" s="847"/>
      <c r="AA90" s="845"/>
      <c r="AB90" s="845"/>
      <c r="AC90" s="849"/>
      <c r="AD90" s="849"/>
      <c r="AE90" s="849"/>
    </row>
    <row r="91" spans="1:37" ht="27" customHeight="1">
      <c r="A91" s="627">
        <v>1</v>
      </c>
      <c r="B91" s="834" t="s">
        <v>212</v>
      </c>
      <c r="C91" s="835"/>
      <c r="D91" s="229">
        <f t="shared" ref="D91:D92" si="25">D64+H64+L64+P64+T64+X64+AB64+AF64+AJ64</f>
        <v>0</v>
      </c>
      <c r="E91" s="238">
        <f t="shared" ref="E91:E92" si="26">E64+I64+M64+Q64+U64+Y64+AC64+AG64+AK64</f>
        <v>0</v>
      </c>
      <c r="F91" s="239">
        <f t="shared" ref="F91:F92" si="27">F64+J64+N64+R64+V64+Z64+AD64+AH64+AL64</f>
        <v>0</v>
      </c>
      <c r="G91" s="263">
        <f t="shared" ref="G91:G92" si="28">G64+K64+O64+S64+W64+AA64+AE64+AI64+AM64</f>
        <v>0</v>
      </c>
      <c r="H91" s="231">
        <f>SUMIFS('(①本体)入力画面'!$EU$16:$EU$55,'(①本体)入力画面'!$E$16:$E$55,"実績",'(①本体)入力画面'!$K$16:$K$55,'（品目計）修正しない事'!$B91)</f>
        <v>0</v>
      </c>
      <c r="I91" s="231">
        <f>SUMIFS('(①本体)入力画面'!$EV$16:$EV$55,'(①本体)入力画面'!$E$16:$E$55,"実績",'(①本体)入力画面'!$K$16:$K$55,'（品目計）修正しない事'!$B91)</f>
        <v>0</v>
      </c>
      <c r="J91" s="271"/>
      <c r="K91" s="241">
        <v>1</v>
      </c>
      <c r="L91" s="834" t="s">
        <v>212</v>
      </c>
      <c r="M91" s="835"/>
      <c r="N91" s="229">
        <f>COUNTIFS('(①本体)入力画面'!$E$16:$E$55,"実績",'(①本体)入力画面'!$K$16:$K$55,L91,'(①本体)入力画面'!U$16:U$55,1,'(①本体)入力画面'!$R$16:$R$55,"初 年 度")+COUNTIFS('(①本体)入力画面'!$E$16:$E$55,"実績",'(①本体)入力画面'!$K$16:$K$55,L91,'(①本体)入力画面'!AO$16:AO$55,1,'(①本体)入力画面'!$R$16:$R$55,"初 年 度")</f>
        <v>0</v>
      </c>
      <c r="O91" s="230">
        <f>SUMIFS('(①本体)入力画面'!$EY$16:$EY$55,'(①本体)入力画面'!$E$16:$E$55,"実績",'(①本体)入力画面'!$K$16:$K$55,'（品目計）修正しない事'!$B91,'(①本体)入力画面'!$R$16:$R$55,"初 年 度")</f>
        <v>0</v>
      </c>
      <c r="P91" s="263">
        <f>SUMIFS('(①本体)入力画面'!$EZ$16:$EZ$55,'(①本体)入力画面'!$E$16:$E$55,"実績",'(①本体)入力画面'!$K$16:$K$55,'（品目計）修正しない事'!$B91,'(①本体)入力画面'!$R$16:$R$55,"初 年 度")</f>
        <v>0</v>
      </c>
      <c r="Q91" s="263">
        <f>SUMIFS('(①本体)入力画面'!$FB$16:$FB$55,'(①本体)入力画面'!$E$16:$E$55,"実績",'(①本体)入力画面'!$K$16:$K$55,'（品目計）修正しない事'!$B91,'(①本体)入力画面'!$R$16:$R$55,"初 年 度")</f>
        <v>0</v>
      </c>
      <c r="R91" s="229">
        <f>COUNTIFS('(①本体)入力画面'!$E$16:$E$55,"実績",'(①本体)入力画面'!$K$16:$K$55,L91,'(①本体)入力画面'!U$16:U$55,1,'(①本体)入力画面'!$R$16:$R$55,"次 年 度")+COUNTIFS('(①本体)入力画面'!$E$16:$E$55,"実績",'(①本体)入力画面'!$K$16:$K$55,L91,'(①本体)入力画面'!AO$16:AO$55,1,'(①本体)入力画面'!$R$16:$R$55,"次 年 度")</f>
        <v>0</v>
      </c>
      <c r="S91" s="273">
        <f>SUMIFS('(①本体)入力画面'!$EY$16:$EY$55,'(①本体)入力画面'!$E$16:$E$55,"実績",'(①本体)入力画面'!$K$16:$K$55,'（品目計）修正しない事'!$B91,'(①本体)入力画面'!$R$16:$R$55,"次 年 度")</f>
        <v>0</v>
      </c>
      <c r="T91" s="263">
        <f>SUMIFS('(①本体)入力画面'!$EZ$16:$EZ$55,'(①本体)入力画面'!$E$16:$E$55,"実績",'(①本体)入力画面'!$K$16:$K$55,'（品目計）修正しない事'!$B91,'(①本体)入力画面'!$R$16:$R$55,"次 年 度")</f>
        <v>0</v>
      </c>
      <c r="U91" s="263">
        <f>SUMIFS('(①本体)入力画面'!$FC$16:$FC$55,'(①本体)入力画面'!$E$16:$E$55,"実績",'(①本体)入力画面'!$K$16:$K$55,'（品目計）修正しない事'!$B91,'(①本体)入力画面'!$R$16:$R$55,"次 年 度")</f>
        <v>0</v>
      </c>
      <c r="V91" s="229">
        <f t="shared" ref="V91:V92" si="29">N91+R91</f>
        <v>0</v>
      </c>
      <c r="W91" s="270">
        <f t="shared" ref="W91:W92" si="30">O91+S91</f>
        <v>0</v>
      </c>
      <c r="X91" s="231">
        <f t="shared" ref="X91:X92" si="31">P91+T91</f>
        <v>0</v>
      </c>
      <c r="Y91" s="264">
        <f t="shared" ref="Y91:Y92" si="32">Q91+U91</f>
        <v>0</v>
      </c>
      <c r="AA91" s="634" t="s">
        <v>257</v>
      </c>
      <c r="AB91" s="281"/>
      <c r="AC91" s="281"/>
      <c r="AD91" s="266"/>
      <c r="AE91" s="274"/>
    </row>
    <row r="92" spans="1:37" ht="27" customHeight="1">
      <c r="A92" s="232">
        <v>2</v>
      </c>
      <c r="B92" s="832" t="s">
        <v>213</v>
      </c>
      <c r="C92" s="833"/>
      <c r="D92" s="229">
        <f t="shared" si="25"/>
        <v>0</v>
      </c>
      <c r="E92" s="238">
        <f t="shared" si="26"/>
        <v>0</v>
      </c>
      <c r="F92" s="239">
        <f t="shared" si="27"/>
        <v>0</v>
      </c>
      <c r="G92" s="263">
        <f t="shared" si="28"/>
        <v>0</v>
      </c>
      <c r="H92" s="231">
        <f>SUMIFS('(①本体)入力画面'!$EU$16:$EU$55,'(①本体)入力画面'!$E$16:$E$55,"実績",'(①本体)入力画面'!$K$16:$K$55,'（品目計）修正しない事'!$B92)</f>
        <v>0</v>
      </c>
      <c r="I92" s="231">
        <f>SUMIFS('(①本体)入力画面'!$EV$16:$EV$55,'(①本体)入力画面'!$E$16:$E$55,"実績",'(①本体)入力画面'!$K$16:$K$55,'（品目計）修正しない事'!$B92)</f>
        <v>0</v>
      </c>
      <c r="J92" s="271"/>
      <c r="K92" s="232">
        <v>2</v>
      </c>
      <c r="L92" s="832" t="s">
        <v>213</v>
      </c>
      <c r="M92" s="833"/>
      <c r="N92" s="229">
        <f>COUNTIFS('(①本体)入力画面'!$E$16:$E$55,"実績",'(①本体)入力画面'!$K$16:$K$55,L92,'(①本体)入力画面'!U$16:U$55,1,'(①本体)入力画面'!$R$16:$R$55,"初 年 度")+COUNTIFS('(①本体)入力画面'!$E$16:$E$55,"実績",'(①本体)入力画面'!$K$16:$K$55,L92,'(①本体)入力画面'!AO$16:AO$55,1,'(①本体)入力画面'!$R$16:$R$55,"初 年 度")</f>
        <v>0</v>
      </c>
      <c r="O92" s="230">
        <f>SUMIFS('(①本体)入力画面'!$EY$16:$EY$55,'(①本体)入力画面'!$E$16:$E$55,"実績",'(①本体)入力画面'!$K$16:$K$55,'（品目計）修正しない事'!$B92,'(①本体)入力画面'!$R$16:$R$55,"初 年 度")</f>
        <v>0</v>
      </c>
      <c r="P92" s="263">
        <f>SUMIFS('(①本体)入力画面'!$EZ$16:$EZ$55,'(①本体)入力画面'!$E$16:$E$55,"実績",'(①本体)入力画面'!$K$16:$K$55,'（品目計）修正しない事'!$B92,'(①本体)入力画面'!$R$16:$R$55,"初 年 度")</f>
        <v>0</v>
      </c>
      <c r="Q92" s="263">
        <f>SUMIFS('(①本体)入力画面'!$FB$16:$FB$55,'(①本体)入力画面'!$E$16:$E$55,"実績",'(①本体)入力画面'!$K$16:$K$55,'（品目計）修正しない事'!$B92,'(①本体)入力画面'!$R$16:$R$55,"初 年 度")</f>
        <v>0</v>
      </c>
      <c r="R92" s="229">
        <f>COUNTIFS('(①本体)入力画面'!$E$16:$E$55,"実績",'(①本体)入力画面'!$K$16:$K$55,L92,'(①本体)入力画面'!U$16:U$55,1,'(①本体)入力画面'!$R$16:$R$55,"次 年 度")+COUNTIFS('(①本体)入力画面'!$E$16:$E$55,"実績",'(①本体)入力画面'!$K$16:$K$55,L92,'(①本体)入力画面'!AO$16:AO$55,1,'(①本体)入力画面'!$R$16:$R$55,"次 年 度")</f>
        <v>0</v>
      </c>
      <c r="S92" s="273">
        <f>SUMIFS('(①本体)入力画面'!$EY$16:$EY$55,'(①本体)入力画面'!$E$16:$E$55,"実績",'(①本体)入力画面'!$K$16:$K$55,'（品目計）修正しない事'!$B92,'(①本体)入力画面'!$R$16:$R$55,"次 年 度")</f>
        <v>0</v>
      </c>
      <c r="T92" s="263">
        <f>SUMIFS('(①本体)入力画面'!$EZ$16:$EZ$55,'(①本体)入力画面'!$E$16:$E$55,"実績",'(①本体)入力画面'!$K$16:$K$55,'（品目計）修正しない事'!$B92,'(①本体)入力画面'!$R$16:$R$55,"次 年 度")</f>
        <v>0</v>
      </c>
      <c r="U92" s="263">
        <f>SUMIFS('(①本体)入力画面'!$FC$16:$FC$55,'(①本体)入力画面'!$E$16:$E$55,"実績",'(①本体)入力画面'!$K$16:$K$55,'（品目計）修正しない事'!$B92,'(①本体)入力画面'!$R$16:$R$55,"次 年 度")</f>
        <v>0</v>
      </c>
      <c r="V92" s="229">
        <f t="shared" si="29"/>
        <v>0</v>
      </c>
      <c r="W92" s="270">
        <f t="shared" si="30"/>
        <v>0</v>
      </c>
      <c r="X92" s="231">
        <f t="shared" si="31"/>
        <v>0</v>
      </c>
      <c r="Y92" s="264">
        <f t="shared" si="32"/>
        <v>0</v>
      </c>
      <c r="AA92" s="634" t="s">
        <v>259</v>
      </c>
      <c r="AB92" s="263">
        <f>F80+N80+Z80</f>
        <v>0</v>
      </c>
      <c r="AC92" s="263">
        <f>G80+O80+AA80</f>
        <v>0</v>
      </c>
      <c r="AD92" s="267"/>
      <c r="AE92" s="275"/>
    </row>
    <row r="93" spans="1:37" ht="27" customHeight="1">
      <c r="A93" s="626">
        <v>3</v>
      </c>
      <c r="B93" s="826" t="s">
        <v>214</v>
      </c>
      <c r="C93" s="827"/>
      <c r="D93" s="229">
        <f t="shared" ref="D93:D104" si="33">D66+H66+L66+P66+T66+X66+AB66+AF66+AJ66</f>
        <v>0</v>
      </c>
      <c r="E93" s="238">
        <f t="shared" ref="E93:E104" si="34">E66+I66+M66+Q66+U66+Y66+AC66+AG66+AK66</f>
        <v>0</v>
      </c>
      <c r="F93" s="239">
        <f t="shared" ref="F93:F104" si="35">F66+J66+N66+R66+V66+Z66+AD66+AH66+AL66</f>
        <v>0</v>
      </c>
      <c r="G93" s="263">
        <f t="shared" ref="G93:G104" si="36">G66+K66+O66+S66+W66+AA66+AE66+AI66+AM66</f>
        <v>0</v>
      </c>
      <c r="H93" s="231">
        <f>SUMIFS('(①本体)入力画面'!$EU$16:$EU$55,'(①本体)入力画面'!$E$16:$E$55,"実績",'(①本体)入力画面'!$K$16:$K$55,'（品目計）修正しない事'!$B93)</f>
        <v>0</v>
      </c>
      <c r="I93" s="231">
        <f>SUMIFS('(①本体)入力画面'!$EV$16:$EV$55,'(①本体)入力画面'!$E$16:$E$55,"実績",'(①本体)入力画面'!$K$16:$K$55,'（品目計）修正しない事'!$B93)</f>
        <v>0</v>
      </c>
      <c r="J93" s="271"/>
      <c r="K93" s="232">
        <v>3</v>
      </c>
      <c r="L93" s="826" t="s">
        <v>214</v>
      </c>
      <c r="M93" s="827"/>
      <c r="N93" s="229">
        <f>COUNTIFS('(①本体)入力画面'!$E$16:$E$55,"実績",'(①本体)入力画面'!$K$16:$K$55,L93,'(①本体)入力画面'!U$16:U$55,1,'(①本体)入力画面'!$R$16:$R$55,"初 年 度")+COUNTIFS('(①本体)入力画面'!$E$16:$E$55,"実績",'(①本体)入力画面'!$K$16:$K$55,L93,'(①本体)入力画面'!AO$16:AO$55,1,'(①本体)入力画面'!$R$16:$R$55,"初 年 度")</f>
        <v>0</v>
      </c>
      <c r="O93" s="230">
        <f>SUMIFS('(①本体)入力画面'!$EY$16:$EY$55,'(①本体)入力画面'!$E$16:$E$55,"実績",'(①本体)入力画面'!$K$16:$K$55,'（品目計）修正しない事'!$B93,'(①本体)入力画面'!$R$16:$R$55,"初 年 度")</f>
        <v>0</v>
      </c>
      <c r="P93" s="263">
        <f>SUMIFS('(①本体)入力画面'!$EZ$16:$EZ$55,'(①本体)入力画面'!$E$16:$E$55,"実績",'(①本体)入力画面'!$K$16:$K$55,'（品目計）修正しない事'!$B93,'(①本体)入力画面'!$R$16:$R$55,"初 年 度")</f>
        <v>0</v>
      </c>
      <c r="Q93" s="263">
        <f>SUMIFS('(①本体)入力画面'!$FB$16:$FB$55,'(①本体)入力画面'!$E$16:$E$55,"実績",'(①本体)入力画面'!$K$16:$K$55,'（品目計）修正しない事'!$B93,'(①本体)入力画面'!$R$16:$R$55,"初 年 度")</f>
        <v>0</v>
      </c>
      <c r="R93" s="229">
        <f>COUNTIFS('(①本体)入力画面'!$E$16:$E$55,"実績",'(①本体)入力画面'!$K$16:$K$55,L93,'(①本体)入力画面'!U$16:U$55,1,'(①本体)入力画面'!$R$16:$R$55,"次 年 度")+COUNTIFS('(①本体)入力画面'!$E$16:$E$55,"実績",'(①本体)入力画面'!$K$16:$K$55,L93,'(①本体)入力画面'!AO$16:AO$55,1,'(①本体)入力画面'!$R$16:$R$55,"次 年 度")</f>
        <v>0</v>
      </c>
      <c r="S93" s="273">
        <f>SUMIFS('(①本体)入力画面'!$EY$16:$EY$55,'(①本体)入力画面'!$E$16:$E$55,"実績",'(①本体)入力画面'!$K$16:$K$55,'（品目計）修正しない事'!$B93,'(①本体)入力画面'!$R$16:$R$55,"次 年 度")</f>
        <v>0</v>
      </c>
      <c r="T93" s="263">
        <f>SUMIFS('(①本体)入力画面'!$EZ$16:$EZ$55,'(①本体)入力画面'!$E$16:$E$55,"実績",'(①本体)入力画面'!$K$16:$K$55,'（品目計）修正しない事'!$B93,'(①本体)入力画面'!$R$16:$R$55,"次 年 度")</f>
        <v>0</v>
      </c>
      <c r="U93" s="263">
        <f>SUMIFS('(①本体)入力画面'!$FC$16:$FC$55,'(①本体)入力画面'!$E$16:$E$55,"実績",'(①本体)入力画面'!$K$16:$K$55,'（品目計）修正しない事'!$B93,'(①本体)入力画面'!$R$16:$R$55,"次 年 度")</f>
        <v>0</v>
      </c>
      <c r="V93" s="229">
        <f>N93+R93</f>
        <v>0</v>
      </c>
      <c r="W93" s="270">
        <f>O93+S93</f>
        <v>0</v>
      </c>
      <c r="X93" s="231">
        <f>P93+T93</f>
        <v>0</v>
      </c>
      <c r="Y93" s="264">
        <f>Q93+U93</f>
        <v>0</v>
      </c>
      <c r="AA93" s="634" t="s">
        <v>260</v>
      </c>
      <c r="AB93" s="263">
        <f>J80+R80+V80+AD80+AH80+AL80</f>
        <v>0</v>
      </c>
      <c r="AC93" s="263">
        <f>K80+S80+W80+AE80+AI80+AM80</f>
        <v>0</v>
      </c>
      <c r="AD93" s="267"/>
      <c r="AE93" s="275"/>
    </row>
    <row r="94" spans="1:37" ht="27" customHeight="1">
      <c r="A94" s="232">
        <v>4</v>
      </c>
      <c r="B94" s="826" t="s">
        <v>215</v>
      </c>
      <c r="C94" s="827"/>
      <c r="D94" s="229">
        <f t="shared" si="33"/>
        <v>0</v>
      </c>
      <c r="E94" s="230">
        <f t="shared" si="34"/>
        <v>0</v>
      </c>
      <c r="F94" s="239">
        <f t="shared" si="35"/>
        <v>0</v>
      </c>
      <c r="G94" s="263">
        <f t="shared" si="36"/>
        <v>0</v>
      </c>
      <c r="H94" s="231">
        <f>SUMIFS('(①本体)入力画面'!$EU$16:$EU$55,'(①本体)入力画面'!$E$16:$E$55,"実績",'(①本体)入力画面'!$K$16:$K$55,'（品目計）修正しない事'!$B94)</f>
        <v>0</v>
      </c>
      <c r="I94" s="231">
        <f>SUMIFS('(①本体)入力画面'!$EV$16:$EV$55,'(①本体)入力画面'!$E$16:$E$55,"実績",'(①本体)入力画面'!$K$16:$K$55,'（品目計）修正しない事'!$B94)</f>
        <v>0</v>
      </c>
      <c r="J94" s="271"/>
      <c r="K94" s="232">
        <v>4</v>
      </c>
      <c r="L94" s="826" t="s">
        <v>215</v>
      </c>
      <c r="M94" s="827"/>
      <c r="N94" s="229">
        <f>COUNTIFS('(①本体)入力画面'!$E$16:$E$55,"実績",'(①本体)入力画面'!$K$16:$K$55,L94,'(①本体)入力画面'!U$16:U$55,1,'(①本体)入力画面'!$R$16:$R$55,"初 年 度")+COUNTIFS('(①本体)入力画面'!$E$16:$E$55,"実績",'(①本体)入力画面'!$K$16:$K$55,L94,'(①本体)入力画面'!AO$16:AO$55,1,'(①本体)入力画面'!$R$16:$R$55,"初 年 度")</f>
        <v>0</v>
      </c>
      <c r="O94" s="230">
        <f>SUMIFS('(①本体)入力画面'!$EY$16:$EY$55,'(①本体)入力画面'!$E$16:$E$55,"実績",'(①本体)入力画面'!$K$16:$K$55,'（品目計）修正しない事'!$B94,'(①本体)入力画面'!$R$16:$R$55,"初 年 度")</f>
        <v>0</v>
      </c>
      <c r="P94" s="263">
        <f>SUMIFS('(①本体)入力画面'!$EZ$16:$EZ$55,'(①本体)入力画面'!$E$16:$E$55,"実績",'(①本体)入力画面'!$K$16:$K$55,'（品目計）修正しない事'!$B94,'(①本体)入力画面'!$R$16:$R$55,"初 年 度")</f>
        <v>0</v>
      </c>
      <c r="Q94" s="263">
        <f>SUMIFS('(①本体)入力画面'!$FB$16:$FB$55,'(①本体)入力画面'!$E$16:$E$55,"実績",'(①本体)入力画面'!$K$16:$K$55,'（品目計）修正しない事'!$B94,'(①本体)入力画面'!$R$16:$R$55,"初 年 度")</f>
        <v>0</v>
      </c>
      <c r="R94" s="229">
        <f>COUNTIFS('(①本体)入力画面'!$E$16:$E$55,"実績",'(①本体)入力画面'!$K$16:$K$55,L94,'(①本体)入力画面'!U$16:U$55,1,'(①本体)入力画面'!$R$16:$R$55,"次 年 度")+COUNTIFS('(①本体)入力画面'!$E$16:$E$55,"実績",'(①本体)入力画面'!$K$16:$K$55,L94,'(①本体)入力画面'!AO$16:AO$55,1,'(①本体)入力画面'!$R$16:$R$55,"次 年 度")</f>
        <v>0</v>
      </c>
      <c r="S94" s="273">
        <f>SUMIFS('(①本体)入力画面'!$EY$16:$EY$55,'(①本体)入力画面'!$E$16:$E$55,"実績",'(①本体)入力画面'!$K$16:$K$55,'（品目計）修正しない事'!$B94,'(①本体)入力画面'!$R$16:$R$55,"次 年 度")</f>
        <v>0</v>
      </c>
      <c r="T94" s="263">
        <f>SUMIFS('(①本体)入力画面'!$EZ$16:$EZ$55,'(①本体)入力画面'!$E$16:$E$55,"実績",'(①本体)入力画面'!$K$16:$K$55,'（品目計）修正しない事'!$B94,'(①本体)入力画面'!$R$16:$R$55,"次 年 度")</f>
        <v>0</v>
      </c>
      <c r="U94" s="263">
        <f>SUMIFS('(①本体)入力画面'!$FC$16:$FC$55,'(①本体)入力画面'!$E$16:$E$55,"実績",'(①本体)入力画面'!$K$16:$K$55,'（品目計）修正しない事'!$B94,'(①本体)入力画面'!$R$16:$R$55,"次 年 度")</f>
        <v>0</v>
      </c>
      <c r="V94" s="229">
        <f t="shared" ref="V94:V104" si="37">N94+R94</f>
        <v>0</v>
      </c>
      <c r="W94" s="270">
        <f t="shared" ref="W94:W104" si="38">O94+S94</f>
        <v>0</v>
      </c>
      <c r="X94" s="231">
        <f t="shared" ref="X94:X104" si="39">P94+T94</f>
        <v>0</v>
      </c>
      <c r="Y94" s="264">
        <f t="shared" ref="Y94:Y104" si="40">Q94+U94</f>
        <v>0</v>
      </c>
      <c r="AA94" s="635" t="s">
        <v>184</v>
      </c>
      <c r="AB94" s="263">
        <f>AB92+AB93</f>
        <v>0</v>
      </c>
      <c r="AC94" s="263">
        <f>AC92+AC93</f>
        <v>0</v>
      </c>
      <c r="AD94" s="268">
        <f>+H107</f>
        <v>0</v>
      </c>
      <c r="AE94" s="243">
        <f>I107</f>
        <v>0</v>
      </c>
    </row>
    <row r="95" spans="1:37" ht="27" customHeight="1">
      <c r="A95" s="240">
        <v>5</v>
      </c>
      <c r="B95" s="826" t="s">
        <v>216</v>
      </c>
      <c r="C95" s="827"/>
      <c r="D95" s="229">
        <f t="shared" si="33"/>
        <v>0</v>
      </c>
      <c r="E95" s="230">
        <f t="shared" si="34"/>
        <v>0</v>
      </c>
      <c r="F95" s="239">
        <f t="shared" si="35"/>
        <v>0</v>
      </c>
      <c r="G95" s="263">
        <f t="shared" si="36"/>
        <v>0</v>
      </c>
      <c r="H95" s="231">
        <f>SUMIFS('(①本体)入力画面'!$EU$16:$EU$55,'(①本体)入力画面'!$E$16:$E$55,"実績",'(①本体)入力画面'!$K$16:$K$55,'（品目計）修正しない事'!$B95)</f>
        <v>0</v>
      </c>
      <c r="I95" s="231">
        <f>SUMIFS('(①本体)入力画面'!$EV$16:$EV$55,'(①本体)入力画面'!$E$16:$E$55,"実績",'(①本体)入力画面'!$K$16:$K$55,'（品目計）修正しない事'!$B95)</f>
        <v>0</v>
      </c>
      <c r="J95" s="271"/>
      <c r="K95" s="232">
        <v>5</v>
      </c>
      <c r="L95" s="826" t="s">
        <v>216</v>
      </c>
      <c r="M95" s="827"/>
      <c r="N95" s="229">
        <f>COUNTIFS('(①本体)入力画面'!$E$16:$E$55,"実績",'(①本体)入力画面'!$K$16:$K$55,L95,'(①本体)入力画面'!U$16:U$55,1,'(①本体)入力画面'!$R$16:$R$55,"初 年 度")+COUNTIFS('(①本体)入力画面'!$E$16:$E$55,"実績",'(①本体)入力画面'!$K$16:$K$55,L95,'(①本体)入力画面'!AO$16:AO$55,1,'(①本体)入力画面'!$R$16:$R$55,"初 年 度")</f>
        <v>0</v>
      </c>
      <c r="O95" s="230">
        <f>SUMIFS('(①本体)入力画面'!$EY$16:$EY$55,'(①本体)入力画面'!$E$16:$E$55,"実績",'(①本体)入力画面'!$K$16:$K$55,'（品目計）修正しない事'!$B95,'(①本体)入力画面'!$R$16:$R$55,"初 年 度")</f>
        <v>0</v>
      </c>
      <c r="P95" s="263">
        <f>SUMIFS('(①本体)入力画面'!$EZ$16:$EZ$55,'(①本体)入力画面'!$E$16:$E$55,"実績",'(①本体)入力画面'!$K$16:$K$55,'（品目計）修正しない事'!$B95,'(①本体)入力画面'!$R$16:$R$55,"初 年 度")</f>
        <v>0</v>
      </c>
      <c r="Q95" s="263">
        <f>SUMIFS('(①本体)入力画面'!$FB$16:$FB$55,'(①本体)入力画面'!$E$16:$E$55,"実績",'(①本体)入力画面'!$K$16:$K$55,'（品目計）修正しない事'!$B95,'(①本体)入力画面'!$R$16:$R$55,"初 年 度")</f>
        <v>0</v>
      </c>
      <c r="R95" s="229">
        <f>COUNTIFS('(①本体)入力画面'!$E$16:$E$55,"実績",'(①本体)入力画面'!$K$16:$K$55,L95,'(①本体)入力画面'!U$16:U$55,1,'(①本体)入力画面'!$R$16:$R$55,"次 年 度")+COUNTIFS('(①本体)入力画面'!$E$16:$E$55,"実績",'(①本体)入力画面'!$K$16:$K$55,L95,'(①本体)入力画面'!AO$16:AO$55,1,'(①本体)入力画面'!$R$16:$R$55,"次 年 度")</f>
        <v>0</v>
      </c>
      <c r="S95" s="273">
        <f>SUMIFS('(①本体)入力画面'!$EY$16:$EY$55,'(①本体)入力画面'!$E$16:$E$55,"実績",'(①本体)入力画面'!$K$16:$K$55,'（品目計）修正しない事'!$B95,'(①本体)入力画面'!$R$16:$R$55,"次 年 度")</f>
        <v>0</v>
      </c>
      <c r="T95" s="263">
        <f>SUMIFS('(①本体)入力画面'!$EZ$16:$EZ$55,'(①本体)入力画面'!$E$16:$E$55,"実績",'(①本体)入力画面'!$K$16:$K$55,'（品目計）修正しない事'!$B95,'(①本体)入力画面'!$R$16:$R$55,"次 年 度")</f>
        <v>0</v>
      </c>
      <c r="U95" s="263">
        <f>SUMIFS('(①本体)入力画面'!$FC$16:$FC$55,'(①本体)入力画面'!$E$16:$E$55,"実績",'(①本体)入力画面'!$K$16:$K$55,'（品目計）修正しない事'!$B95,'(①本体)入力画面'!$R$16:$R$55,"次 年 度")</f>
        <v>0</v>
      </c>
      <c r="V95" s="229">
        <f t="shared" si="37"/>
        <v>0</v>
      </c>
      <c r="W95" s="270">
        <f t="shared" si="38"/>
        <v>0</v>
      </c>
      <c r="X95" s="231">
        <f t="shared" si="39"/>
        <v>0</v>
      </c>
      <c r="Y95" s="264">
        <f t="shared" si="40"/>
        <v>0</v>
      </c>
      <c r="AA95" s="634"/>
      <c r="AB95" s="281"/>
      <c r="AC95" s="281"/>
      <c r="AD95" s="266"/>
      <c r="AE95" s="274"/>
    </row>
    <row r="96" spans="1:37" ht="27" customHeight="1">
      <c r="A96" s="240">
        <v>6</v>
      </c>
      <c r="B96" s="826" t="s">
        <v>217</v>
      </c>
      <c r="C96" s="827"/>
      <c r="D96" s="229">
        <f t="shared" si="33"/>
        <v>0</v>
      </c>
      <c r="E96" s="230">
        <f t="shared" si="34"/>
        <v>0</v>
      </c>
      <c r="F96" s="239">
        <f t="shared" si="35"/>
        <v>0</v>
      </c>
      <c r="G96" s="263">
        <f t="shared" si="36"/>
        <v>0</v>
      </c>
      <c r="H96" s="231">
        <f>SUMIFS('(①本体)入力画面'!$EU$16:$EU$55,'(①本体)入力画面'!$E$16:$E$55,"実績",'(①本体)入力画面'!$K$16:$K$55,'（品目計）修正しない事'!$B96)</f>
        <v>0</v>
      </c>
      <c r="I96" s="231">
        <f>SUMIFS('(①本体)入力画面'!$EV$16:$EV$55,'(①本体)入力画面'!$E$16:$E$55,"実績",'(①本体)入力画面'!$K$16:$K$55,'（品目計）修正しない事'!$B96)</f>
        <v>0</v>
      </c>
      <c r="J96" s="271"/>
      <c r="K96" s="232">
        <v>6</v>
      </c>
      <c r="L96" s="826" t="s">
        <v>217</v>
      </c>
      <c r="M96" s="827"/>
      <c r="N96" s="229">
        <f>COUNTIFS('(①本体)入力画面'!$E$16:$E$55,"実績",'(①本体)入力画面'!$K$16:$K$55,L96,'(①本体)入力画面'!U$16:U$55,1,'(①本体)入力画面'!$R$16:$R$55,"初 年 度")+COUNTIFS('(①本体)入力画面'!$E$16:$E$55,"実績",'(①本体)入力画面'!$K$16:$K$55,L96,'(①本体)入力画面'!AO$16:AO$55,1,'(①本体)入力画面'!$R$16:$R$55,"初 年 度")</f>
        <v>0</v>
      </c>
      <c r="O96" s="230">
        <f>SUMIFS('(①本体)入力画面'!$EY$16:$EY$55,'(①本体)入力画面'!$E$16:$E$55,"実績",'(①本体)入力画面'!$K$16:$K$55,'（品目計）修正しない事'!$B96,'(①本体)入力画面'!$R$16:$R$55,"初 年 度")</f>
        <v>0</v>
      </c>
      <c r="P96" s="263">
        <f>SUMIFS('(①本体)入力画面'!$EZ$16:$EZ$55,'(①本体)入力画面'!$E$16:$E$55,"実績",'(①本体)入力画面'!$K$16:$K$55,'（品目計）修正しない事'!$B96,'(①本体)入力画面'!$R$16:$R$55,"初 年 度")</f>
        <v>0</v>
      </c>
      <c r="Q96" s="263">
        <f>SUMIFS('(①本体)入力画面'!$FB$16:$FB$55,'(①本体)入力画面'!$E$16:$E$55,"実績",'(①本体)入力画面'!$K$16:$K$55,'（品目計）修正しない事'!$B96,'(①本体)入力画面'!$R$16:$R$55,"初 年 度")</f>
        <v>0</v>
      </c>
      <c r="R96" s="229">
        <f>COUNTIFS('(①本体)入力画面'!$E$16:$E$55,"実績",'(①本体)入力画面'!$K$16:$K$55,L96,'(①本体)入力画面'!U$16:U$55,1,'(①本体)入力画面'!$R$16:$R$55,"次 年 度")+COUNTIFS('(①本体)入力画面'!$E$16:$E$55,"実績",'(①本体)入力画面'!$K$16:$K$55,L96,'(①本体)入力画面'!AO$16:AO$55,1,'(①本体)入力画面'!$R$16:$R$55,"次 年 度")</f>
        <v>0</v>
      </c>
      <c r="S96" s="273">
        <f>SUMIFS('(①本体)入力画面'!$EY$16:$EY$55,'(①本体)入力画面'!$E$16:$E$55,"実績",'(①本体)入力画面'!$K$16:$K$55,'（品目計）修正しない事'!$B96,'(①本体)入力画面'!$R$16:$R$55,"次 年 度")</f>
        <v>0</v>
      </c>
      <c r="T96" s="263">
        <f>SUMIFS('(①本体)入力画面'!$EZ$16:$EZ$55,'(①本体)入力画面'!$E$16:$E$55,"実績",'(①本体)入力画面'!$K$16:$K$55,'（品目計）修正しない事'!$B96,'(①本体)入力画面'!$R$16:$R$55,"次 年 度")</f>
        <v>0</v>
      </c>
      <c r="U96" s="263">
        <f>SUMIFS('(①本体)入力画面'!$FC$16:$FC$55,'(①本体)入力画面'!$E$16:$E$55,"実績",'(①本体)入力画面'!$K$16:$K$55,'（品目計）修正しない事'!$B96,'(①本体)入力画面'!$R$16:$R$55,"次 年 度")</f>
        <v>0</v>
      </c>
      <c r="V96" s="229">
        <f t="shared" si="37"/>
        <v>0</v>
      </c>
      <c r="W96" s="270">
        <f t="shared" si="38"/>
        <v>0</v>
      </c>
      <c r="X96" s="231">
        <f t="shared" si="39"/>
        <v>0</v>
      </c>
      <c r="Y96" s="264">
        <f t="shared" si="40"/>
        <v>0</v>
      </c>
      <c r="AA96" s="634"/>
      <c r="AB96" s="281"/>
      <c r="AC96" s="281"/>
      <c r="AD96" s="266"/>
      <c r="AE96" s="274"/>
    </row>
    <row r="97" spans="1:37" ht="27" customHeight="1">
      <c r="A97" s="240"/>
      <c r="B97" s="826" t="s">
        <v>218</v>
      </c>
      <c r="C97" s="827"/>
      <c r="D97" s="229">
        <f t="shared" si="33"/>
        <v>0</v>
      </c>
      <c r="E97" s="230">
        <f t="shared" si="34"/>
        <v>0</v>
      </c>
      <c r="F97" s="239">
        <f t="shared" si="35"/>
        <v>0</v>
      </c>
      <c r="G97" s="263">
        <f t="shared" si="36"/>
        <v>0</v>
      </c>
      <c r="H97" s="231">
        <f>SUMIFS('(①本体)入力画面'!$EU$16:$EU$55,'(①本体)入力画面'!$E$16:$E$55,"実績",'(①本体)入力画面'!$K$16:$K$55,'（品目計）修正しない事'!$B97)</f>
        <v>0</v>
      </c>
      <c r="I97" s="231">
        <f>SUMIFS('(①本体)入力画面'!$EV$16:$EV$55,'(①本体)入力画面'!$E$16:$E$55,"実績",'(①本体)入力画面'!$K$16:$K$55,'（品目計）修正しない事'!$B97)</f>
        <v>0</v>
      </c>
      <c r="J97" s="271"/>
      <c r="K97" s="232">
        <v>7</v>
      </c>
      <c r="L97" s="826" t="s">
        <v>218</v>
      </c>
      <c r="M97" s="827"/>
      <c r="N97" s="229">
        <f>COUNTIFS('(①本体)入力画面'!$E$16:$E$55,"実績",'(①本体)入力画面'!$K$16:$K$55,L97,'(①本体)入力画面'!U$16:U$55,1,'(①本体)入力画面'!$R$16:$R$55,"初 年 度")+COUNTIFS('(①本体)入力画面'!$E$16:$E$55,"実績",'(①本体)入力画面'!$K$16:$K$55,L97,'(①本体)入力画面'!AO$16:AO$55,1,'(①本体)入力画面'!$R$16:$R$55,"初 年 度")</f>
        <v>0</v>
      </c>
      <c r="O97" s="230">
        <f>SUMIFS('(①本体)入力画面'!$EY$16:$EY$55,'(①本体)入力画面'!$E$16:$E$55,"実績",'(①本体)入力画面'!$K$16:$K$55,'（品目計）修正しない事'!$B97,'(①本体)入力画面'!$R$16:$R$55,"初 年 度")</f>
        <v>0</v>
      </c>
      <c r="P97" s="263">
        <f>SUMIFS('(①本体)入力画面'!$EZ$16:$EZ$55,'(①本体)入力画面'!$E$16:$E$55,"実績",'(①本体)入力画面'!$K$16:$K$55,'（品目計）修正しない事'!$B97,'(①本体)入力画面'!$R$16:$R$55,"初 年 度")</f>
        <v>0</v>
      </c>
      <c r="Q97" s="263">
        <f>SUMIFS('(①本体)入力画面'!$FB$16:$FB$55,'(①本体)入力画面'!$E$16:$E$55,"実績",'(①本体)入力画面'!$K$16:$K$55,'（品目計）修正しない事'!$B97,'(①本体)入力画面'!$R$16:$R$55,"初 年 度")</f>
        <v>0</v>
      </c>
      <c r="R97" s="229">
        <f>COUNTIFS('(①本体)入力画面'!$E$16:$E$55,"実績",'(①本体)入力画面'!$K$16:$K$55,L97,'(①本体)入力画面'!U$16:U$55,1,'(①本体)入力画面'!$R$16:$R$55,"次 年 度")+COUNTIFS('(①本体)入力画面'!$E$16:$E$55,"実績",'(①本体)入力画面'!$K$16:$K$55,L97,'(①本体)入力画面'!AO$16:AO$55,1,'(①本体)入力画面'!$R$16:$R$55,"次 年 度")</f>
        <v>0</v>
      </c>
      <c r="S97" s="273">
        <f>SUMIFS('(①本体)入力画面'!$EY$16:$EY$55,'(①本体)入力画面'!$E$16:$E$55,"実績",'(①本体)入力画面'!$K$16:$K$55,'（品目計）修正しない事'!$B97,'(①本体)入力画面'!$R$16:$R$55,"次 年 度")</f>
        <v>0</v>
      </c>
      <c r="T97" s="263">
        <f>SUMIFS('(①本体)入力画面'!$EZ$16:$EZ$55,'(①本体)入力画面'!$E$16:$E$55,"実績",'(①本体)入力画面'!$K$16:$K$55,'（品目計）修正しない事'!$B97,'(①本体)入力画面'!$R$16:$R$55,"次 年 度")</f>
        <v>0</v>
      </c>
      <c r="U97" s="263">
        <f>SUMIFS('(①本体)入力画面'!$FC$16:$FC$55,'(①本体)入力画面'!$E$16:$E$55,"実績",'(①本体)入力画面'!$K$16:$K$55,'（品目計）修正しない事'!$B97,'(①本体)入力画面'!$R$16:$R$55,"次 年 度")</f>
        <v>0</v>
      </c>
      <c r="V97" s="229">
        <f t="shared" si="37"/>
        <v>0</v>
      </c>
      <c r="W97" s="270">
        <f t="shared" si="38"/>
        <v>0</v>
      </c>
      <c r="X97" s="231">
        <f t="shared" si="39"/>
        <v>0</v>
      </c>
      <c r="Y97" s="264">
        <f t="shared" si="40"/>
        <v>0</v>
      </c>
      <c r="AA97" s="634"/>
      <c r="AB97" s="281"/>
      <c r="AC97" s="281"/>
      <c r="AD97" s="266"/>
      <c r="AE97" s="274"/>
    </row>
    <row r="98" spans="1:37" ht="27" customHeight="1">
      <c r="A98" s="240">
        <v>8</v>
      </c>
      <c r="B98" s="826" t="s">
        <v>219</v>
      </c>
      <c r="C98" s="827"/>
      <c r="D98" s="229">
        <f t="shared" si="33"/>
        <v>0</v>
      </c>
      <c r="E98" s="230">
        <f t="shared" si="34"/>
        <v>0</v>
      </c>
      <c r="F98" s="239">
        <f t="shared" si="35"/>
        <v>0</v>
      </c>
      <c r="G98" s="263">
        <f t="shared" si="36"/>
        <v>0</v>
      </c>
      <c r="H98" s="231">
        <f>SUMIFS('(①本体)入力画面'!$EU$16:$EU$55,'(①本体)入力画面'!$E$16:$E$55,"実績",'(①本体)入力画面'!$K$16:$K$55,'（品目計）修正しない事'!$B98)</f>
        <v>0</v>
      </c>
      <c r="I98" s="231">
        <f>SUMIFS('(①本体)入力画面'!$EV$16:$EV$55,'(①本体)入力画面'!$E$16:$E$55,"実績",'(①本体)入力画面'!$K$16:$K$55,'（品目計）修正しない事'!$B98)</f>
        <v>0</v>
      </c>
      <c r="J98" s="271"/>
      <c r="K98" s="232">
        <v>8</v>
      </c>
      <c r="L98" s="826" t="s">
        <v>219</v>
      </c>
      <c r="M98" s="827"/>
      <c r="N98" s="229">
        <f>COUNTIFS('(①本体)入力画面'!$E$16:$E$55,"実績",'(①本体)入力画面'!$K$16:$K$55,L98,'(①本体)入力画面'!U$16:U$55,1,'(①本体)入力画面'!$R$16:$R$55,"初 年 度")+COUNTIFS('(①本体)入力画面'!$E$16:$E$55,"実績",'(①本体)入力画面'!$K$16:$K$55,L98,'(①本体)入力画面'!AO$16:AO$55,1,'(①本体)入力画面'!$R$16:$R$55,"初 年 度")</f>
        <v>0</v>
      </c>
      <c r="O98" s="230">
        <f>SUMIFS('(①本体)入力画面'!$EY$16:$EY$55,'(①本体)入力画面'!$E$16:$E$55,"実績",'(①本体)入力画面'!$K$16:$K$55,'（品目計）修正しない事'!$B98,'(①本体)入力画面'!$R$16:$R$55,"初 年 度")</f>
        <v>0</v>
      </c>
      <c r="P98" s="263">
        <f>SUMIFS('(①本体)入力画面'!$EZ$16:$EZ$55,'(①本体)入力画面'!$E$16:$E$55,"実績",'(①本体)入力画面'!$K$16:$K$55,'（品目計）修正しない事'!$B98,'(①本体)入力画面'!$R$16:$R$55,"初 年 度")</f>
        <v>0</v>
      </c>
      <c r="Q98" s="263">
        <f>SUMIFS('(①本体)入力画面'!$FB$16:$FB$55,'(①本体)入力画面'!$E$16:$E$55,"実績",'(①本体)入力画面'!$K$16:$K$55,'（品目計）修正しない事'!$B98,'(①本体)入力画面'!$R$16:$R$55,"初 年 度")</f>
        <v>0</v>
      </c>
      <c r="R98" s="229">
        <f>COUNTIFS('(①本体)入力画面'!$E$16:$E$55,"実績",'(①本体)入力画面'!$K$16:$K$55,L98,'(①本体)入力画面'!U$16:U$55,1,'(①本体)入力画面'!$R$16:$R$55,"次 年 度")+COUNTIFS('(①本体)入力画面'!$E$16:$E$55,"実績",'(①本体)入力画面'!$K$16:$K$55,L98,'(①本体)入力画面'!AO$16:AO$55,1,'(①本体)入力画面'!$R$16:$R$55,"次 年 度")</f>
        <v>0</v>
      </c>
      <c r="S98" s="273">
        <f>SUMIFS('(①本体)入力画面'!$EY$16:$EY$55,'(①本体)入力画面'!$E$16:$E$55,"実績",'(①本体)入力画面'!$K$16:$K$55,'（品目計）修正しない事'!$B98,'(①本体)入力画面'!$R$16:$R$55,"次 年 度")</f>
        <v>0</v>
      </c>
      <c r="T98" s="263">
        <f>SUMIFS('(①本体)入力画面'!$EZ$16:$EZ$55,'(①本体)入力画面'!$E$16:$E$55,"実績",'(①本体)入力画面'!$K$16:$K$55,'（品目計）修正しない事'!$B98,'(①本体)入力画面'!$R$16:$R$55,"次 年 度")</f>
        <v>0</v>
      </c>
      <c r="U98" s="263">
        <f>SUMIFS('(①本体)入力画面'!$FC$16:$FC$55,'(①本体)入力画面'!$E$16:$E$55,"実績",'(①本体)入力画面'!$K$16:$K$55,'（品目計）修正しない事'!$B98,'(①本体)入力画面'!$R$16:$R$55,"次 年 度")</f>
        <v>0</v>
      </c>
      <c r="V98" s="229">
        <f t="shared" si="37"/>
        <v>0</v>
      </c>
      <c r="W98" s="270">
        <f t="shared" si="38"/>
        <v>0</v>
      </c>
      <c r="X98" s="231">
        <f t="shared" si="39"/>
        <v>0</v>
      </c>
      <c r="Y98" s="264">
        <f t="shared" si="40"/>
        <v>0</v>
      </c>
      <c r="AA98" s="636"/>
      <c r="AB98" s="281"/>
      <c r="AC98" s="281"/>
      <c r="AD98" s="266"/>
      <c r="AE98" s="274"/>
    </row>
    <row r="99" spans="1:37" ht="27" customHeight="1">
      <c r="A99" s="240">
        <v>9</v>
      </c>
      <c r="B99" s="826" t="s">
        <v>220</v>
      </c>
      <c r="C99" s="827"/>
      <c r="D99" s="229">
        <f t="shared" si="33"/>
        <v>0</v>
      </c>
      <c r="E99" s="230">
        <f t="shared" si="34"/>
        <v>0</v>
      </c>
      <c r="F99" s="239">
        <f t="shared" si="35"/>
        <v>0</v>
      </c>
      <c r="G99" s="263">
        <f t="shared" si="36"/>
        <v>0</v>
      </c>
      <c r="H99" s="231">
        <f>SUMIFS('(①本体)入力画面'!$EU$16:$EU$55,'(①本体)入力画面'!$E$16:$E$55,"実績",'(①本体)入力画面'!$K$16:$K$55,'（品目計）修正しない事'!$B99)</f>
        <v>0</v>
      </c>
      <c r="I99" s="231">
        <f>SUMIFS('(①本体)入力画面'!$EV$16:$EV$55,'(①本体)入力画面'!$E$16:$E$55,"実績",'(①本体)入力画面'!$K$16:$K$55,'（品目計）修正しない事'!$B99)</f>
        <v>0</v>
      </c>
      <c r="J99" s="271"/>
      <c r="K99" s="232">
        <v>9</v>
      </c>
      <c r="L99" s="826" t="s">
        <v>220</v>
      </c>
      <c r="M99" s="827"/>
      <c r="N99" s="229">
        <f>COUNTIFS('(①本体)入力画面'!$E$16:$E$55,"実績",'(①本体)入力画面'!$K$16:$K$55,L99,'(①本体)入力画面'!U$16:U$55,1,'(①本体)入力画面'!$R$16:$R$55,"初 年 度")+COUNTIFS('(①本体)入力画面'!$E$16:$E$55,"実績",'(①本体)入力画面'!$K$16:$K$55,L99,'(①本体)入力画面'!AO$16:AO$55,1,'(①本体)入力画面'!$R$16:$R$55,"初 年 度")</f>
        <v>0</v>
      </c>
      <c r="O99" s="230">
        <f>SUMIFS('(①本体)入力画面'!$EY$16:$EY$55,'(①本体)入力画面'!$E$16:$E$55,"実績",'(①本体)入力画面'!$K$16:$K$55,'（品目計）修正しない事'!$B99,'(①本体)入力画面'!$R$16:$R$55,"初 年 度")</f>
        <v>0</v>
      </c>
      <c r="P99" s="263">
        <f>SUMIFS('(①本体)入力画面'!$EZ$16:$EZ$55,'(①本体)入力画面'!$E$16:$E$55,"実績",'(①本体)入力画面'!$K$16:$K$55,'（品目計）修正しない事'!$B99,'(①本体)入力画面'!$R$16:$R$55,"初 年 度")</f>
        <v>0</v>
      </c>
      <c r="Q99" s="263">
        <f>SUMIFS('(①本体)入力画面'!$FB$16:$FB$55,'(①本体)入力画面'!$E$16:$E$55,"実績",'(①本体)入力画面'!$K$16:$K$55,'（品目計）修正しない事'!$B99,'(①本体)入力画面'!$R$16:$R$55,"初 年 度")</f>
        <v>0</v>
      </c>
      <c r="R99" s="229">
        <f>COUNTIFS('(①本体)入力画面'!$E$16:$E$55,"実績",'(①本体)入力画面'!$K$16:$K$55,L99,'(①本体)入力画面'!U$16:U$55,1,'(①本体)入力画面'!$R$16:$R$55,"次 年 度")+COUNTIFS('(①本体)入力画面'!$E$16:$E$55,"実績",'(①本体)入力画面'!$K$16:$K$55,L99,'(①本体)入力画面'!AO$16:AO$55,1,'(①本体)入力画面'!$R$16:$R$55,"次 年 度")</f>
        <v>0</v>
      </c>
      <c r="S99" s="273">
        <f>SUMIFS('(①本体)入力画面'!$EY$16:$EY$55,'(①本体)入力画面'!$E$16:$E$55,"実績",'(①本体)入力画面'!$K$16:$K$55,'（品目計）修正しない事'!$B99,'(①本体)入力画面'!$R$16:$R$55,"次 年 度")</f>
        <v>0</v>
      </c>
      <c r="T99" s="263">
        <f>SUMIFS('(①本体)入力画面'!$EZ$16:$EZ$55,'(①本体)入力画面'!$E$16:$E$55,"実績",'(①本体)入力画面'!$K$16:$K$55,'（品目計）修正しない事'!$B99,'(①本体)入力画面'!$R$16:$R$55,"次 年 度")</f>
        <v>0</v>
      </c>
      <c r="U99" s="263">
        <f>SUMIFS('(①本体)入力画面'!$FC$16:$FC$55,'(①本体)入力画面'!$E$16:$E$55,"実績",'(①本体)入力画面'!$K$16:$K$55,'（品目計）修正しない事'!$B99,'(①本体)入力画面'!$R$16:$R$55,"次 年 度")</f>
        <v>0</v>
      </c>
      <c r="V99" s="229">
        <f t="shared" si="37"/>
        <v>0</v>
      </c>
      <c r="W99" s="270">
        <f t="shared" si="38"/>
        <v>0</v>
      </c>
      <c r="X99" s="231">
        <f t="shared" si="39"/>
        <v>0</v>
      </c>
      <c r="Y99" s="264">
        <f t="shared" si="40"/>
        <v>0</v>
      </c>
      <c r="AA99" s="637"/>
      <c r="AB99" s="281"/>
      <c r="AC99" s="281"/>
      <c r="AD99" s="266"/>
      <c r="AE99" s="274"/>
    </row>
    <row r="100" spans="1:37" ht="27" customHeight="1">
      <c r="A100" s="240">
        <v>10</v>
      </c>
      <c r="B100" s="826" t="s">
        <v>221</v>
      </c>
      <c r="C100" s="827"/>
      <c r="D100" s="229">
        <f t="shared" si="33"/>
        <v>0</v>
      </c>
      <c r="E100" s="230">
        <f t="shared" si="34"/>
        <v>0</v>
      </c>
      <c r="F100" s="239">
        <f t="shared" si="35"/>
        <v>0</v>
      </c>
      <c r="G100" s="263">
        <f t="shared" si="36"/>
        <v>0</v>
      </c>
      <c r="H100" s="231">
        <f>SUMIFS('(①本体)入力画面'!$EU$16:$EU$55,'(①本体)入力画面'!$E$16:$E$55,"実績",'(①本体)入力画面'!$K$16:$K$55,'（品目計）修正しない事'!$B100)</f>
        <v>0</v>
      </c>
      <c r="I100" s="231">
        <f>SUMIFS('(①本体)入力画面'!$EV$16:$EV$55,'(①本体)入力画面'!$E$16:$E$55,"実績",'(①本体)入力画面'!$K$16:$K$55,'（品目計）修正しない事'!$B100)</f>
        <v>0</v>
      </c>
      <c r="J100" s="271"/>
      <c r="K100" s="241">
        <v>10</v>
      </c>
      <c r="L100" s="826" t="s">
        <v>221</v>
      </c>
      <c r="M100" s="827"/>
      <c r="N100" s="229">
        <f>COUNTIFS('(①本体)入力画面'!$E$16:$E$55,"実績",'(①本体)入力画面'!$K$16:$K$55,L100,'(①本体)入力画面'!U$16:U$55,1,'(①本体)入力画面'!$R$16:$R$55,"初 年 度")+COUNTIFS('(①本体)入力画面'!$E$16:$E$55,"実績",'(①本体)入力画面'!$K$16:$K$55,L100,'(①本体)入力画面'!AO$16:AO$55,1,'(①本体)入力画面'!$R$16:$R$55,"初 年 度")</f>
        <v>0</v>
      </c>
      <c r="O100" s="230">
        <f>SUMIFS('(①本体)入力画面'!$EY$16:$EY$55,'(①本体)入力画面'!$E$16:$E$55,"実績",'(①本体)入力画面'!$K$16:$K$55,'（品目計）修正しない事'!$B100,'(①本体)入力画面'!$R$16:$R$55,"初 年 度")</f>
        <v>0</v>
      </c>
      <c r="P100" s="263">
        <f>SUMIFS('(①本体)入力画面'!$EZ$16:$EZ$55,'(①本体)入力画面'!$E$16:$E$55,"実績",'(①本体)入力画面'!$K$16:$K$55,'（品目計）修正しない事'!$B100,'(①本体)入力画面'!$R$16:$R$55,"初 年 度")</f>
        <v>0</v>
      </c>
      <c r="Q100" s="263">
        <f>SUMIFS('(①本体)入力画面'!$FB$16:$FB$55,'(①本体)入力画面'!$E$16:$E$55,"実績",'(①本体)入力画面'!$K$16:$K$55,'（品目計）修正しない事'!$B100,'(①本体)入力画面'!$R$16:$R$55,"初 年 度")</f>
        <v>0</v>
      </c>
      <c r="R100" s="229">
        <f>COUNTIFS('(①本体)入力画面'!$E$16:$E$55,"実績",'(①本体)入力画面'!$K$16:$K$55,L100,'(①本体)入力画面'!U$16:U$55,1,'(①本体)入力画面'!$R$16:$R$55,"次 年 度")+COUNTIFS('(①本体)入力画面'!$E$16:$E$55,"実績",'(①本体)入力画面'!$K$16:$K$55,L100,'(①本体)入力画面'!AO$16:AO$55,1,'(①本体)入力画面'!$R$16:$R$55,"次 年 度")</f>
        <v>0</v>
      </c>
      <c r="S100" s="273">
        <f>SUMIFS('(①本体)入力画面'!$EY$16:$EY$55,'(①本体)入力画面'!$E$16:$E$55,"実績",'(①本体)入力画面'!$K$16:$K$55,'（品目計）修正しない事'!$B100,'(①本体)入力画面'!$R$16:$R$55,"次 年 度")</f>
        <v>0</v>
      </c>
      <c r="T100" s="263">
        <f>SUMIFS('(①本体)入力画面'!$EZ$16:$EZ$55,'(①本体)入力画面'!$E$16:$E$55,"実績",'(①本体)入力画面'!$K$16:$K$55,'（品目計）修正しない事'!$B100,'(①本体)入力画面'!$R$16:$R$55,"次 年 度")</f>
        <v>0</v>
      </c>
      <c r="U100" s="263">
        <f>SUMIFS('(①本体)入力画面'!$FC$16:$FC$55,'(①本体)入力画面'!$E$16:$E$55,"実績",'(①本体)入力画面'!$K$16:$K$55,'（品目計）修正しない事'!$B100,'(①本体)入力画面'!$R$16:$R$55,"次 年 度")</f>
        <v>0</v>
      </c>
      <c r="V100" s="229">
        <f t="shared" si="37"/>
        <v>0</v>
      </c>
      <c r="W100" s="270">
        <f t="shared" si="38"/>
        <v>0</v>
      </c>
      <c r="X100" s="231">
        <f t="shared" si="39"/>
        <v>0</v>
      </c>
      <c r="Y100" s="264">
        <f t="shared" si="40"/>
        <v>0</v>
      </c>
      <c r="AA100" s="634"/>
      <c r="AB100" s="281"/>
      <c r="AC100" s="281"/>
      <c r="AD100" s="266"/>
      <c r="AE100" s="274"/>
    </row>
    <row r="101" spans="1:37" ht="27" customHeight="1">
      <c r="A101" s="240">
        <v>11</v>
      </c>
      <c r="B101" s="826" t="s">
        <v>222</v>
      </c>
      <c r="C101" s="827"/>
      <c r="D101" s="229">
        <f t="shared" si="33"/>
        <v>0</v>
      </c>
      <c r="E101" s="230">
        <f t="shared" si="34"/>
        <v>0</v>
      </c>
      <c r="F101" s="239">
        <f t="shared" si="35"/>
        <v>0</v>
      </c>
      <c r="G101" s="263">
        <f t="shared" si="36"/>
        <v>0</v>
      </c>
      <c r="H101" s="231">
        <f>SUMIFS('(①本体)入力画面'!$EU$16:$EU$55,'(①本体)入力画面'!$E$16:$E$55,"実績",'(①本体)入力画面'!$K$16:$K$55,'（品目計）修正しない事'!$B101)</f>
        <v>0</v>
      </c>
      <c r="I101" s="231">
        <f>SUMIFS('(①本体)入力画面'!$EV$16:$EV$55,'(①本体)入力画面'!$E$16:$E$55,"実績",'(①本体)入力画面'!$K$16:$K$55,'（品目計）修正しない事'!$B101)</f>
        <v>0</v>
      </c>
      <c r="J101" s="271"/>
      <c r="K101" s="232">
        <v>11</v>
      </c>
      <c r="L101" s="826" t="s">
        <v>222</v>
      </c>
      <c r="M101" s="827"/>
      <c r="N101" s="229">
        <f>COUNTIFS('(①本体)入力画面'!$E$16:$E$55,"実績",'(①本体)入力画面'!$K$16:$K$55,L101,'(①本体)入力画面'!U$16:U$55,1,'(①本体)入力画面'!$R$16:$R$55,"初 年 度")+COUNTIFS('(①本体)入力画面'!$E$16:$E$55,"実績",'(①本体)入力画面'!$K$16:$K$55,L101,'(①本体)入力画面'!AO$16:AO$55,1,'(①本体)入力画面'!$R$16:$R$55,"初 年 度")</f>
        <v>0</v>
      </c>
      <c r="O101" s="230">
        <f>SUMIFS('(①本体)入力画面'!$EY$16:$EY$55,'(①本体)入力画面'!$E$16:$E$55,"実績",'(①本体)入力画面'!$K$16:$K$55,'（品目計）修正しない事'!$B101,'(①本体)入力画面'!$R$16:$R$55,"初 年 度")</f>
        <v>0</v>
      </c>
      <c r="P101" s="263">
        <f>SUMIFS('(①本体)入力画面'!$EZ$16:$EZ$55,'(①本体)入力画面'!$E$16:$E$55,"実績",'(①本体)入力画面'!$K$16:$K$55,'（品目計）修正しない事'!$B101,'(①本体)入力画面'!$R$16:$R$55,"初 年 度")</f>
        <v>0</v>
      </c>
      <c r="Q101" s="263">
        <f>SUMIFS('(①本体)入力画面'!$FB$16:$FB$55,'(①本体)入力画面'!$E$16:$E$55,"実績",'(①本体)入力画面'!$K$16:$K$55,'（品目計）修正しない事'!$B101,'(①本体)入力画面'!$R$16:$R$55,"初 年 度")</f>
        <v>0</v>
      </c>
      <c r="R101" s="229">
        <f>COUNTIFS('(①本体)入力画面'!$E$16:$E$55,"実績",'(①本体)入力画面'!$K$16:$K$55,L101,'(①本体)入力画面'!U$16:U$55,1,'(①本体)入力画面'!$R$16:$R$55,"次 年 度")+COUNTIFS('(①本体)入力画面'!$E$16:$E$55,"実績",'(①本体)入力画面'!$K$16:$K$55,L101,'(①本体)入力画面'!AO$16:AO$55,1,'(①本体)入力画面'!$R$16:$R$55,"次 年 度")</f>
        <v>0</v>
      </c>
      <c r="S101" s="273">
        <f>SUMIFS('(①本体)入力画面'!$EY$16:$EY$55,'(①本体)入力画面'!$E$16:$E$55,"実績",'(①本体)入力画面'!$K$16:$K$55,'（品目計）修正しない事'!$B101,'(①本体)入力画面'!$R$16:$R$55,"次 年 度")</f>
        <v>0</v>
      </c>
      <c r="T101" s="263">
        <f>SUMIFS('(①本体)入力画面'!$EZ$16:$EZ$55,'(①本体)入力画面'!$E$16:$E$55,"実績",'(①本体)入力画面'!$K$16:$K$55,'（品目計）修正しない事'!$B101,'(①本体)入力画面'!$R$16:$R$55,"次 年 度")</f>
        <v>0</v>
      </c>
      <c r="U101" s="263">
        <f>SUMIFS('(①本体)入力画面'!$FC$16:$FC$55,'(①本体)入力画面'!$E$16:$E$55,"実績",'(①本体)入力画面'!$K$16:$K$55,'（品目計）修正しない事'!$B101,'(①本体)入力画面'!$R$16:$R$55,"次 年 度")</f>
        <v>0</v>
      </c>
      <c r="V101" s="229">
        <f t="shared" si="37"/>
        <v>0</v>
      </c>
      <c r="W101" s="270">
        <f t="shared" si="38"/>
        <v>0</v>
      </c>
      <c r="X101" s="231">
        <f t="shared" si="39"/>
        <v>0</v>
      </c>
      <c r="Y101" s="264">
        <f t="shared" si="40"/>
        <v>0</v>
      </c>
      <c r="AA101" s="634"/>
      <c r="AB101" s="281"/>
      <c r="AC101" s="281"/>
      <c r="AD101" s="266"/>
      <c r="AE101" s="274"/>
    </row>
    <row r="102" spans="1:37" ht="27" customHeight="1">
      <c r="A102" s="232">
        <v>12</v>
      </c>
      <c r="B102" s="826" t="s">
        <v>223</v>
      </c>
      <c r="C102" s="827"/>
      <c r="D102" s="229">
        <f t="shared" si="33"/>
        <v>0</v>
      </c>
      <c r="E102" s="230">
        <f t="shared" si="34"/>
        <v>0</v>
      </c>
      <c r="F102" s="239">
        <f t="shared" si="35"/>
        <v>0</v>
      </c>
      <c r="G102" s="263">
        <f t="shared" si="36"/>
        <v>0</v>
      </c>
      <c r="H102" s="231">
        <f>SUMIFS('(①本体)入力画面'!$EU$16:$EU$55,'(①本体)入力画面'!$E$16:$E$55,"実績",'(①本体)入力画面'!$K$16:$K$55,'（品目計）修正しない事'!$B102)</f>
        <v>0</v>
      </c>
      <c r="I102" s="231">
        <f>SUMIFS('(①本体)入力画面'!$EV$16:$EV$55,'(①本体)入力画面'!$E$16:$E$55,"実績",'(①本体)入力画面'!$K$16:$K$55,'（品目計）修正しない事'!$B102)</f>
        <v>0</v>
      </c>
      <c r="J102" s="271"/>
      <c r="K102" s="232">
        <v>12</v>
      </c>
      <c r="L102" s="826" t="s">
        <v>223</v>
      </c>
      <c r="M102" s="827"/>
      <c r="N102" s="229">
        <f>COUNTIFS('(①本体)入力画面'!$E$16:$E$55,"実績",'(①本体)入力画面'!$K$16:$K$55,L102,'(①本体)入力画面'!U$16:U$55,1,'(①本体)入力画面'!$R$16:$R$55,"初 年 度")+COUNTIFS('(①本体)入力画面'!$E$16:$E$55,"実績",'(①本体)入力画面'!$K$16:$K$55,L102,'(①本体)入力画面'!AO$16:AO$55,1,'(①本体)入力画面'!$R$16:$R$55,"初 年 度")</f>
        <v>0</v>
      </c>
      <c r="O102" s="230">
        <f>SUMIFS('(①本体)入力画面'!$EY$16:$EY$55,'(①本体)入力画面'!$E$16:$E$55,"実績",'(①本体)入力画面'!$K$16:$K$55,'（品目計）修正しない事'!$B102,'(①本体)入力画面'!$R$16:$R$55,"初 年 度")</f>
        <v>0</v>
      </c>
      <c r="P102" s="263">
        <f>SUMIFS('(①本体)入力画面'!$EZ$16:$EZ$55,'(①本体)入力画面'!$E$16:$E$55,"実績",'(①本体)入力画面'!$K$16:$K$55,'（品目計）修正しない事'!$B102,'(①本体)入力画面'!$R$16:$R$55,"初 年 度")</f>
        <v>0</v>
      </c>
      <c r="Q102" s="263">
        <f>SUMIFS('(①本体)入力画面'!$FB$16:$FB$55,'(①本体)入力画面'!$E$16:$E$55,"実績",'(①本体)入力画面'!$K$16:$K$55,'（品目計）修正しない事'!$B102,'(①本体)入力画面'!$R$16:$R$55,"初 年 度")</f>
        <v>0</v>
      </c>
      <c r="R102" s="229">
        <f>COUNTIFS('(①本体)入力画面'!$E$16:$E$55,"実績",'(①本体)入力画面'!$K$16:$K$55,L102,'(①本体)入力画面'!U$16:U$55,1,'(①本体)入力画面'!$R$16:$R$55,"次 年 度")+COUNTIFS('(①本体)入力画面'!$E$16:$E$55,"実績",'(①本体)入力画面'!$K$16:$K$55,L102,'(①本体)入力画面'!AO$16:AO$55,1,'(①本体)入力画面'!$R$16:$R$55,"次 年 度")</f>
        <v>0</v>
      </c>
      <c r="S102" s="273">
        <f>SUMIFS('(①本体)入力画面'!$EY$16:$EY$55,'(①本体)入力画面'!$E$16:$E$55,"実績",'(①本体)入力画面'!$K$16:$K$55,'（品目計）修正しない事'!$B102,'(①本体)入力画面'!$R$16:$R$55,"次 年 度")</f>
        <v>0</v>
      </c>
      <c r="T102" s="263">
        <f>SUMIFS('(①本体)入力画面'!$EZ$16:$EZ$55,'(①本体)入力画面'!$E$16:$E$55,"実績",'(①本体)入力画面'!$K$16:$K$55,'（品目計）修正しない事'!$B102,'(①本体)入力画面'!$R$16:$R$55,"次 年 度")</f>
        <v>0</v>
      </c>
      <c r="U102" s="263">
        <f>SUMIFS('(①本体)入力画面'!$FC$16:$FC$55,'(①本体)入力画面'!$E$16:$E$55,"実績",'(①本体)入力画面'!$K$16:$K$55,'（品目計）修正しない事'!$B102,'(①本体)入力画面'!$R$16:$R$55,"次 年 度")</f>
        <v>0</v>
      </c>
      <c r="V102" s="229">
        <f t="shared" si="37"/>
        <v>0</v>
      </c>
      <c r="W102" s="270">
        <f t="shared" si="38"/>
        <v>0</v>
      </c>
      <c r="X102" s="231">
        <f t="shared" si="39"/>
        <v>0</v>
      </c>
      <c r="Y102" s="264">
        <f t="shared" si="40"/>
        <v>0</v>
      </c>
      <c r="AA102" s="634"/>
      <c r="AB102" s="281"/>
      <c r="AC102" s="281"/>
      <c r="AD102" s="266"/>
      <c r="AE102" s="274"/>
    </row>
    <row r="103" spans="1:37" ht="27" customHeight="1">
      <c r="A103" s="626">
        <v>13</v>
      </c>
      <c r="B103" s="826" t="s">
        <v>224</v>
      </c>
      <c r="C103" s="827"/>
      <c r="D103" s="229">
        <f t="shared" si="33"/>
        <v>0</v>
      </c>
      <c r="E103" s="230">
        <f t="shared" si="34"/>
        <v>0</v>
      </c>
      <c r="F103" s="239">
        <f t="shared" si="35"/>
        <v>0</v>
      </c>
      <c r="G103" s="263">
        <f t="shared" si="36"/>
        <v>0</v>
      </c>
      <c r="H103" s="231">
        <f>SUMIFS('(①本体)入力画面'!$EU$16:$EU$55,'(①本体)入力画面'!$E$16:$E$55,"実績",'(①本体)入力画面'!$K$16:$K$55,'（品目計）修正しない事'!$B103)</f>
        <v>0</v>
      </c>
      <c r="I103" s="231">
        <f>SUMIFS('(①本体)入力画面'!$EV$16:$EV$55,'(①本体)入力画面'!$E$16:$E$55,"実績",'(①本体)入力画面'!$K$16:$K$55,'（品目計）修正しない事'!$B103)</f>
        <v>0</v>
      </c>
      <c r="J103" s="271"/>
      <c r="K103" s="232">
        <v>13</v>
      </c>
      <c r="L103" s="826" t="s">
        <v>224</v>
      </c>
      <c r="M103" s="827"/>
      <c r="N103" s="229">
        <f>COUNTIFS('(①本体)入力画面'!$E$16:$E$55,"実績",'(①本体)入力画面'!$K$16:$K$55,L103,'(①本体)入力画面'!U$16:U$55,1,'(①本体)入力画面'!$R$16:$R$55,"初 年 度")+COUNTIFS('(①本体)入力画面'!$E$16:$E$55,"実績",'(①本体)入力画面'!$K$16:$K$55,L103,'(①本体)入力画面'!AO$16:AO$55,1,'(①本体)入力画面'!$R$16:$R$55,"初 年 度")</f>
        <v>0</v>
      </c>
      <c r="O103" s="230">
        <f>SUMIFS('(①本体)入力画面'!$EY$16:$EY$55,'(①本体)入力画面'!$E$16:$E$55,"実績",'(①本体)入力画面'!$K$16:$K$55,'（品目計）修正しない事'!$B103,'(①本体)入力画面'!$R$16:$R$55,"初 年 度")</f>
        <v>0</v>
      </c>
      <c r="P103" s="263">
        <f>SUMIFS('(①本体)入力画面'!$EZ$16:$EZ$55,'(①本体)入力画面'!$E$16:$E$55,"実績",'(①本体)入力画面'!$K$16:$K$55,'（品目計）修正しない事'!$B103,'(①本体)入力画面'!$R$16:$R$55,"初 年 度")</f>
        <v>0</v>
      </c>
      <c r="Q103" s="263">
        <f>SUMIFS('(①本体)入力画面'!$FB$16:$FB$55,'(①本体)入力画面'!$E$16:$E$55,"実績",'(①本体)入力画面'!$K$16:$K$55,'（品目計）修正しない事'!$B103,'(①本体)入力画面'!$R$16:$R$55,"初 年 度")</f>
        <v>0</v>
      </c>
      <c r="R103" s="229">
        <f>COUNTIFS('(①本体)入力画面'!$E$16:$E$55,"実績",'(①本体)入力画面'!$K$16:$K$55,L103,'(①本体)入力画面'!U$16:U$55,1,'(①本体)入力画面'!$R$16:$R$55,"次 年 度")+COUNTIFS('(①本体)入力画面'!$E$16:$E$55,"実績",'(①本体)入力画面'!$K$16:$K$55,L103,'(①本体)入力画面'!AO$16:AO$55,1,'(①本体)入力画面'!$R$16:$R$55,"次 年 度")</f>
        <v>0</v>
      </c>
      <c r="S103" s="273">
        <f>SUMIFS('(①本体)入力画面'!$EY$16:$EY$55,'(①本体)入力画面'!$E$16:$E$55,"実績",'(①本体)入力画面'!$K$16:$K$55,'（品目計）修正しない事'!$B103,'(①本体)入力画面'!$R$16:$R$55,"次 年 度")</f>
        <v>0</v>
      </c>
      <c r="T103" s="263">
        <f>SUMIFS('(①本体)入力画面'!$EZ$16:$EZ$55,'(①本体)入力画面'!$E$16:$E$55,"実績",'(①本体)入力画面'!$K$16:$K$55,'（品目計）修正しない事'!$B103,'(①本体)入力画面'!$R$16:$R$55,"次 年 度")</f>
        <v>0</v>
      </c>
      <c r="U103" s="263">
        <f>SUMIFS('(①本体)入力画面'!$FC$16:$FC$55,'(①本体)入力画面'!$E$16:$E$55,"実績",'(①本体)入力画面'!$K$16:$K$55,'（品目計）修正しない事'!$B103,'(①本体)入力画面'!$R$16:$R$55,"次 年 度")</f>
        <v>0</v>
      </c>
      <c r="V103" s="229">
        <f t="shared" si="37"/>
        <v>0</v>
      </c>
      <c r="W103" s="270">
        <f t="shared" si="38"/>
        <v>0</v>
      </c>
      <c r="X103" s="231">
        <f t="shared" si="39"/>
        <v>0</v>
      </c>
      <c r="Y103" s="264">
        <f t="shared" si="40"/>
        <v>0</v>
      </c>
      <c r="AA103" s="634"/>
      <c r="AB103" s="281"/>
      <c r="AC103" s="281"/>
      <c r="AD103" s="266"/>
      <c r="AE103" s="274"/>
    </row>
    <row r="104" spans="1:37" ht="27" customHeight="1">
      <c r="A104" s="232">
        <v>14</v>
      </c>
      <c r="B104" s="828" t="s">
        <v>225</v>
      </c>
      <c r="C104" s="829"/>
      <c r="D104" s="229">
        <f t="shared" si="33"/>
        <v>0</v>
      </c>
      <c r="E104" s="230">
        <f t="shared" si="34"/>
        <v>0</v>
      </c>
      <c r="F104" s="239">
        <f t="shared" si="35"/>
        <v>0</v>
      </c>
      <c r="G104" s="263">
        <f t="shared" si="36"/>
        <v>0</v>
      </c>
      <c r="H104" s="231">
        <f>SUMIFS('(①本体)入力画面'!$EU$16:$EU$55,'(①本体)入力画面'!$E$16:$E$55,"実績",'(①本体)入力画面'!$K$16:$K$55,'（品目計）修正しない事'!$B104)</f>
        <v>0</v>
      </c>
      <c r="I104" s="231">
        <f>SUMIFS('(①本体)入力画面'!$EV$16:$EV$55,'(①本体)入力画面'!$E$16:$E$55,"実績",'(①本体)入力画面'!$K$16:$K$55,'（品目計）修正しない事'!$B104)</f>
        <v>0</v>
      </c>
      <c r="J104" s="271"/>
      <c r="K104" s="232">
        <v>14</v>
      </c>
      <c r="L104" s="828" t="s">
        <v>225</v>
      </c>
      <c r="M104" s="829"/>
      <c r="N104" s="229">
        <f>COUNTIFS('(①本体)入力画面'!$E$16:$E$55,"実績",'(①本体)入力画面'!$K$16:$K$55,L104,'(①本体)入力画面'!U$16:U$55,1,'(①本体)入力画面'!$R$16:$R$55,"初 年 度")+COUNTIFS('(①本体)入力画面'!$E$16:$E$55,"実績",'(①本体)入力画面'!$K$16:$K$55,L104,'(①本体)入力画面'!AO$16:AO$55,1,'(①本体)入力画面'!$R$16:$R$55,"初 年 度")</f>
        <v>0</v>
      </c>
      <c r="O104" s="230">
        <f>SUMIFS('(①本体)入力画面'!$EY$16:$EY$55,'(①本体)入力画面'!$E$16:$E$55,"実績",'(①本体)入力画面'!$K$16:$K$55,'（品目計）修正しない事'!$B104,'(①本体)入力画面'!$R$16:$R$55,"初 年 度")</f>
        <v>0</v>
      </c>
      <c r="P104" s="263">
        <f>SUMIFS('(①本体)入力画面'!$EZ$16:$EZ$55,'(①本体)入力画面'!$E$16:$E$55,"実績",'(①本体)入力画面'!$K$16:$K$55,'（品目計）修正しない事'!$B104,'(①本体)入力画面'!$R$16:$R$55,"初 年 度")</f>
        <v>0</v>
      </c>
      <c r="Q104" s="263">
        <f>SUMIFS('(①本体)入力画面'!$FB$16:$FB$55,'(①本体)入力画面'!$E$16:$E$55,"実績",'(①本体)入力画面'!$K$16:$K$55,'（品目計）修正しない事'!$B104,'(①本体)入力画面'!$R$16:$R$55,"初 年 度")</f>
        <v>0</v>
      </c>
      <c r="R104" s="229">
        <f>COUNTIFS('(①本体)入力画面'!$E$16:$E$55,"実績",'(①本体)入力画面'!$K$16:$K$55,L104,'(①本体)入力画面'!U$16:U$55,1,'(①本体)入力画面'!$R$16:$R$55,"次 年 度")+COUNTIFS('(①本体)入力画面'!$E$16:$E$55,"実績",'(①本体)入力画面'!$K$16:$K$55,L104,'(①本体)入力画面'!AO$16:AO$55,1,'(①本体)入力画面'!$R$16:$R$55,"次 年 度")</f>
        <v>0</v>
      </c>
      <c r="S104" s="273">
        <f>SUMIFS('(①本体)入力画面'!$EY$16:$EY$55,'(①本体)入力画面'!$E$16:$E$55,"実績",'(①本体)入力画面'!$K$16:$K$55,'（品目計）修正しない事'!$B104,'(①本体)入力画面'!$R$16:$R$55,"次 年 度")</f>
        <v>0</v>
      </c>
      <c r="T104" s="263">
        <f>SUMIFS('(①本体)入力画面'!$EZ$16:$EZ$55,'(①本体)入力画面'!$E$16:$E$55,"実績",'(①本体)入力画面'!$K$16:$K$55,'（品目計）修正しない事'!$B104,'(①本体)入力画面'!$R$16:$R$55,"次 年 度")</f>
        <v>0</v>
      </c>
      <c r="U104" s="263">
        <f>SUMIFS('(①本体)入力画面'!$FC$16:$FC$55,'(①本体)入力画面'!$E$16:$E$55,"実績",'(①本体)入力画面'!$K$16:$K$55,'（品目計）修正しない事'!$B104,'(①本体)入力画面'!$R$16:$R$55,"次 年 度")</f>
        <v>0</v>
      </c>
      <c r="V104" s="229">
        <f t="shared" si="37"/>
        <v>0</v>
      </c>
      <c r="W104" s="270">
        <f t="shared" si="38"/>
        <v>0</v>
      </c>
      <c r="X104" s="231">
        <f t="shared" si="39"/>
        <v>0</v>
      </c>
      <c r="Y104" s="264">
        <f t="shared" si="40"/>
        <v>0</v>
      </c>
      <c r="AA104" s="638" t="s">
        <v>261</v>
      </c>
      <c r="AB104" s="263">
        <f>P107+T107</f>
        <v>0</v>
      </c>
      <c r="AC104" s="263">
        <f>Q107+U107</f>
        <v>0</v>
      </c>
      <c r="AD104" s="268">
        <f>Q107</f>
        <v>0</v>
      </c>
      <c r="AE104" s="243">
        <f>U107</f>
        <v>0</v>
      </c>
    </row>
    <row r="105" spans="1:37" ht="27" customHeight="1">
      <c r="A105" s="626">
        <v>15</v>
      </c>
      <c r="B105" s="828" t="s">
        <v>226</v>
      </c>
      <c r="C105" s="829"/>
      <c r="D105" s="229">
        <f t="shared" ref="D105:D106" si="41">D78+H78+L78+P78+T78+X78+AB78+AF78+AJ78</f>
        <v>0</v>
      </c>
      <c r="E105" s="230">
        <f t="shared" ref="E105:E106" si="42">E78+I78+M78+Q78+U78+Y78+AC78+AG78+AK78</f>
        <v>0</v>
      </c>
      <c r="F105" s="239">
        <f t="shared" ref="F105:F106" si="43">F78+J78+N78+R78+V78+Z78+AD78+AH78+AL78</f>
        <v>0</v>
      </c>
      <c r="G105" s="263">
        <f t="shared" ref="G105:G106" si="44">G78+K78+O78+S78+W78+AA78+AE78+AI78+AM78</f>
        <v>0</v>
      </c>
      <c r="H105" s="231">
        <f>SUMIFS('(①本体)入力画面'!$EU$16:$EU$55,'(①本体)入力画面'!$E$16:$E$55,"実績",'(①本体)入力画面'!$K$16:$K$55,'（品目計）修正しない事'!$B105)</f>
        <v>0</v>
      </c>
      <c r="I105" s="231">
        <f>SUMIFS('(①本体)入力画面'!$EV$16:$EV$55,'(①本体)入力画面'!$E$16:$E$55,"実績",'(①本体)入力画面'!$K$16:$K$55,'（品目計）修正しない事'!$B105)</f>
        <v>0</v>
      </c>
      <c r="J105" s="271"/>
      <c r="K105" s="232">
        <v>15</v>
      </c>
      <c r="L105" s="828" t="s">
        <v>226</v>
      </c>
      <c r="M105" s="829"/>
      <c r="N105" s="229">
        <f>COUNTIFS('(①本体)入力画面'!$E$16:$E$55,"実績",'(①本体)入力画面'!$K$16:$K$55,L105,'(①本体)入力画面'!U$16:U$55,1,'(①本体)入力画面'!$R$16:$R$55,"初 年 度")+COUNTIFS('(①本体)入力画面'!$E$16:$E$55,"実績",'(①本体)入力画面'!$K$16:$K$55,L105,'(①本体)入力画面'!AO$16:AO$55,1,'(①本体)入力画面'!$R$16:$R$55,"初 年 度")</f>
        <v>0</v>
      </c>
      <c r="O105" s="230">
        <f>SUMIFS('(①本体)入力画面'!$EY$16:$EY$55,'(①本体)入力画面'!$E$16:$E$55,"実績",'(①本体)入力画面'!$K$16:$K$55,'（品目計）修正しない事'!$B105,'(①本体)入力画面'!$R$16:$R$55,"初 年 度")</f>
        <v>0</v>
      </c>
      <c r="P105" s="263">
        <f>SUMIFS('(①本体)入力画面'!$EZ$16:$EZ$55,'(①本体)入力画面'!$E$16:$E$55,"実績",'(①本体)入力画面'!$K$16:$K$55,'（品目計）修正しない事'!$B105,'(①本体)入力画面'!$R$16:$R$55,"初 年 度")</f>
        <v>0</v>
      </c>
      <c r="Q105" s="263">
        <f>SUMIFS('(①本体)入力画面'!$FB$16:$FB$55,'(①本体)入力画面'!$E$16:$E$55,"実績",'(①本体)入力画面'!$K$16:$K$55,'（品目計）修正しない事'!$B105,'(①本体)入力画面'!$R$16:$R$55,"初 年 度")</f>
        <v>0</v>
      </c>
      <c r="R105" s="229">
        <f>COUNTIFS('(①本体)入力画面'!$E$16:$E$55,"実績",'(①本体)入力画面'!$K$16:$K$55,L105,'(①本体)入力画面'!U$16:U$55,1,'(①本体)入力画面'!$R$16:$R$55,"次 年 度")+COUNTIFS('(①本体)入力画面'!$E$16:$E$55,"実績",'(①本体)入力画面'!$K$16:$K$55,L105,'(①本体)入力画面'!AO$16:AO$55,1,'(①本体)入力画面'!$R$16:$R$55,"次 年 度")</f>
        <v>0</v>
      </c>
      <c r="S105" s="273">
        <f>SUMIFS('(①本体)入力画面'!$EY$16:$EY$55,'(①本体)入力画面'!$E$16:$E$55,"実績",'(①本体)入力画面'!$K$16:$K$55,'（品目計）修正しない事'!$B105,'(①本体)入力画面'!$R$16:$R$55,"次 年 度")</f>
        <v>0</v>
      </c>
      <c r="T105" s="263">
        <f>SUMIFS('(①本体)入力画面'!$EZ$16:$EZ$55,'(①本体)入力画面'!$E$16:$E$55,"実績",'(①本体)入力画面'!$K$16:$K$55,'（品目計）修正しない事'!$B105,'(①本体)入力画面'!$R$16:$R$55,"次 年 度")</f>
        <v>0</v>
      </c>
      <c r="U105" s="263">
        <f>SUMIFS('(①本体)入力画面'!$FC$16:$FC$55,'(①本体)入力画面'!$E$16:$E$55,"実績",'(①本体)入力画面'!$K$16:$K$55,'（品目計）修正しない事'!$B105,'(①本体)入力画面'!$R$16:$R$55,"次 年 度")</f>
        <v>0</v>
      </c>
      <c r="V105" s="229">
        <f t="shared" ref="V105:V106" si="45">N105+R105</f>
        <v>0</v>
      </c>
      <c r="W105" s="270">
        <f t="shared" ref="W105:W106" si="46">O105+S105</f>
        <v>0</v>
      </c>
      <c r="X105" s="231">
        <f t="shared" ref="X105:X106" si="47">P105+T105</f>
        <v>0</v>
      </c>
      <c r="Y105" s="264">
        <f t="shared" ref="Y105:Y106" si="48">Q105+U105</f>
        <v>0</v>
      </c>
      <c r="AA105" s="639"/>
      <c r="AB105" s="281"/>
      <c r="AC105" s="281"/>
      <c r="AD105" s="266"/>
      <c r="AE105" s="274"/>
    </row>
    <row r="106" spans="1:37" ht="27" customHeight="1">
      <c r="A106" s="232">
        <v>16</v>
      </c>
      <c r="B106" s="826" t="s">
        <v>84</v>
      </c>
      <c r="C106" s="827"/>
      <c r="D106" s="229">
        <f t="shared" si="41"/>
        <v>0</v>
      </c>
      <c r="E106" s="230">
        <f t="shared" si="42"/>
        <v>0</v>
      </c>
      <c r="F106" s="239">
        <f t="shared" si="43"/>
        <v>0</v>
      </c>
      <c r="G106" s="263">
        <f t="shared" si="44"/>
        <v>0</v>
      </c>
      <c r="H106" s="231">
        <f>SUMIFS('(①本体)入力画面'!$EU$16:$EU$55,'(①本体)入力画面'!$E$16:$E$55,"実績",'(①本体)入力画面'!$K$16:$K$55,'（品目計）修正しない事'!$B106)</f>
        <v>0</v>
      </c>
      <c r="I106" s="231">
        <f>SUMIFS('(①本体)入力画面'!$EV$16:$EV$55,'(①本体)入力画面'!$E$16:$E$55,"実績",'(①本体)入力画面'!$K$16:$K$55,'（品目計）修正しない事'!$B106)</f>
        <v>0</v>
      </c>
      <c r="J106" s="271"/>
      <c r="K106" s="232">
        <v>16</v>
      </c>
      <c r="L106" s="826" t="s">
        <v>84</v>
      </c>
      <c r="M106" s="827"/>
      <c r="N106" s="229">
        <f>COUNTIFS('(①本体)入力画面'!$E$16:$E$55,"実績",'(①本体)入力画面'!$K$16:$K$55,L106,'(①本体)入力画面'!U$16:U$55,1,'(①本体)入力画面'!$R$16:$R$55,"初 年 度")+COUNTIFS('(①本体)入力画面'!$E$16:$E$55,"実績",'(①本体)入力画面'!$K$16:$K$55,L106,'(①本体)入力画面'!AO$16:AO$55,1,'(①本体)入力画面'!$R$16:$R$55,"初 年 度")</f>
        <v>0</v>
      </c>
      <c r="O106" s="230">
        <f>SUMIFS('(①本体)入力画面'!$EY$16:$EY$55,'(①本体)入力画面'!$E$16:$E$55,"実績",'(①本体)入力画面'!$K$16:$K$55,'（品目計）修正しない事'!$B106,'(①本体)入力画面'!$R$16:$R$55,"初 年 度")</f>
        <v>0</v>
      </c>
      <c r="P106" s="263">
        <f>SUMIFS('(①本体)入力画面'!$EZ$16:$EZ$55,'(①本体)入力画面'!$E$16:$E$55,"実績",'(①本体)入力画面'!$K$16:$K$55,'（品目計）修正しない事'!$B106,'(①本体)入力画面'!$R$16:$R$55,"初 年 度")</f>
        <v>0</v>
      </c>
      <c r="Q106" s="263">
        <f>SUMIFS('(①本体)入力画面'!$FB$16:$FB$55,'(①本体)入力画面'!$E$16:$E$55,"実績",'(①本体)入力画面'!$K$16:$K$55,'（品目計）修正しない事'!$B106,'(①本体)入力画面'!$R$16:$R$55,"初 年 度")</f>
        <v>0</v>
      </c>
      <c r="R106" s="229">
        <f>COUNTIFS('(①本体)入力画面'!$E$16:$E$55,"実績",'(①本体)入力画面'!$K$16:$K$55,L106,'(①本体)入力画面'!U$16:U$55,1,'(①本体)入力画面'!$R$16:$R$55,"次 年 度")+COUNTIFS('(①本体)入力画面'!$E$16:$E$55,"実績",'(①本体)入力画面'!$K$16:$K$55,L106,'(①本体)入力画面'!AO$16:AO$55,1,'(①本体)入力画面'!$R$16:$R$55,"次 年 度")</f>
        <v>0</v>
      </c>
      <c r="S106" s="273">
        <f>SUMIFS('(①本体)入力画面'!$EY$16:$EY$55,'(①本体)入力画面'!$E$16:$E$55,"実績",'(①本体)入力画面'!$K$16:$K$55,'（品目計）修正しない事'!$B106,'(①本体)入力画面'!$R$16:$R$55,"次 年 度")</f>
        <v>0</v>
      </c>
      <c r="T106" s="263">
        <f>SUMIFS('(①本体)入力画面'!$EZ$16:$EZ$55,'(①本体)入力画面'!$E$16:$E$55,"実績",'(①本体)入力画面'!$K$16:$K$55,'（品目計）修正しない事'!$B106,'(①本体)入力画面'!$R$16:$R$55,"次 年 度")</f>
        <v>0</v>
      </c>
      <c r="U106" s="263">
        <f>SUMIFS('(①本体)入力画面'!$FC$16:$FC$55,'(①本体)入力画面'!$E$16:$E$55,"実績",'(①本体)入力画面'!$K$16:$K$55,'（品目計）修正しない事'!$B106,'(①本体)入力画面'!$R$16:$R$55,"次 年 度")</f>
        <v>0</v>
      </c>
      <c r="V106" s="229">
        <f t="shared" si="45"/>
        <v>0</v>
      </c>
      <c r="W106" s="270">
        <f t="shared" si="46"/>
        <v>0</v>
      </c>
      <c r="X106" s="231">
        <f t="shared" si="47"/>
        <v>0</v>
      </c>
      <c r="Y106" s="264">
        <f t="shared" si="48"/>
        <v>0</v>
      </c>
      <c r="AA106" s="253"/>
      <c r="AB106" s="281"/>
      <c r="AC106" s="281"/>
      <c r="AD106" s="266"/>
      <c r="AE106" s="274"/>
    </row>
    <row r="107" spans="1:37" ht="27" customHeight="1">
      <c r="A107" s="242"/>
      <c r="B107" s="830" t="s">
        <v>198</v>
      </c>
      <c r="C107" s="831"/>
      <c r="D107" s="229">
        <f t="shared" ref="D107:G107" si="49">SUM(D91:D106)</f>
        <v>0</v>
      </c>
      <c r="E107" s="230">
        <f t="shared" si="49"/>
        <v>0</v>
      </c>
      <c r="F107" s="243">
        <f t="shared" si="49"/>
        <v>0</v>
      </c>
      <c r="G107" s="263">
        <f t="shared" si="49"/>
        <v>0</v>
      </c>
      <c r="H107" s="231">
        <f>SUM(H91:H106)</f>
        <v>0</v>
      </c>
      <c r="I107" s="231">
        <f>SUM(I91:I106)</f>
        <v>0</v>
      </c>
      <c r="J107" s="271"/>
      <c r="K107" s="628"/>
      <c r="L107" s="830" t="s">
        <v>198</v>
      </c>
      <c r="M107" s="831"/>
      <c r="N107" s="229">
        <f t="shared" ref="N107:Y107" si="50">SUM(N91:N106)</f>
        <v>0</v>
      </c>
      <c r="O107" s="230">
        <f t="shared" si="50"/>
        <v>0</v>
      </c>
      <c r="P107" s="263">
        <f t="shared" si="50"/>
        <v>0</v>
      </c>
      <c r="Q107" s="263">
        <f t="shared" si="50"/>
        <v>0</v>
      </c>
      <c r="R107" s="229">
        <f t="shared" si="50"/>
        <v>0</v>
      </c>
      <c r="S107" s="273">
        <f t="shared" si="50"/>
        <v>0</v>
      </c>
      <c r="T107" s="263">
        <f t="shared" si="50"/>
        <v>0</v>
      </c>
      <c r="U107" s="263">
        <f t="shared" si="50"/>
        <v>0</v>
      </c>
      <c r="V107" s="229">
        <f t="shared" si="50"/>
        <v>0</v>
      </c>
      <c r="W107" s="270">
        <f t="shared" si="50"/>
        <v>0</v>
      </c>
      <c r="X107" s="231">
        <f t="shared" si="50"/>
        <v>0</v>
      </c>
      <c r="Y107" s="264">
        <f t="shared" si="50"/>
        <v>0</v>
      </c>
      <c r="AA107" s="640" t="s">
        <v>262</v>
      </c>
      <c r="AB107" s="263">
        <f>AB94+AB104</f>
        <v>0</v>
      </c>
      <c r="AC107" s="263">
        <f>AC94+AC104</f>
        <v>0</v>
      </c>
      <c r="AD107" s="263">
        <f>AD94+AD104</f>
        <v>0</v>
      </c>
      <c r="AE107" s="231">
        <f>AE94+AE104</f>
        <v>0</v>
      </c>
      <c r="AK107" s="237"/>
    </row>
    <row r="108" spans="1:37" ht="27" customHeight="1">
      <c r="D108" s="641"/>
      <c r="E108" s="641"/>
      <c r="F108" s="641"/>
      <c r="G108" s="642"/>
      <c r="H108" s="641"/>
      <c r="I108" s="641"/>
      <c r="J108" s="235"/>
      <c r="K108" s="235"/>
      <c r="L108" s="641"/>
      <c r="M108" s="641"/>
      <c r="N108" s="244"/>
      <c r="Q108" s="234"/>
      <c r="R108" s="234"/>
      <c r="S108" s="234"/>
      <c r="T108" s="234"/>
      <c r="U108" s="234"/>
      <c r="V108" s="234"/>
      <c r="W108" s="234"/>
      <c r="X108" s="234"/>
      <c r="Y108" s="234"/>
      <c r="Z108" s="234"/>
      <c r="AA108" s="234"/>
      <c r="AB108" s="234"/>
      <c r="AC108" s="234"/>
    </row>
  </sheetData>
  <mergeCells count="272">
    <mergeCell ref="D62:D63"/>
    <mergeCell ref="E62:E63"/>
    <mergeCell ref="H62:H63"/>
    <mergeCell ref="I62:I63"/>
    <mergeCell ref="L62:L63"/>
    <mergeCell ref="M62:M63"/>
    <mergeCell ref="P62:P63"/>
    <mergeCell ref="Q62:Q63"/>
    <mergeCell ref="D88:D90"/>
    <mergeCell ref="E88:E90"/>
    <mergeCell ref="G88:I88"/>
    <mergeCell ref="H89:H90"/>
    <mergeCell ref="I89:I90"/>
    <mergeCell ref="N89:N90"/>
    <mergeCell ref="O89:O90"/>
    <mergeCell ref="P89:P90"/>
    <mergeCell ref="Q89:Q90"/>
    <mergeCell ref="A83:AG83"/>
    <mergeCell ref="A84:AG84"/>
    <mergeCell ref="F88:F90"/>
    <mergeCell ref="G89:G90"/>
    <mergeCell ref="A87:C90"/>
    <mergeCell ref="V87:Y88"/>
    <mergeCell ref="S89:S90"/>
    <mergeCell ref="G34:I34"/>
    <mergeCell ref="H35:H36"/>
    <mergeCell ref="I35:I36"/>
    <mergeCell ref="K8:K9"/>
    <mergeCell ref="D8:D9"/>
    <mergeCell ref="A28:AG28"/>
    <mergeCell ref="A29:AG29"/>
    <mergeCell ref="A30:AG30"/>
    <mergeCell ref="N35:N36"/>
    <mergeCell ref="O35:O36"/>
    <mergeCell ref="R35:R36"/>
    <mergeCell ref="D34:D36"/>
    <mergeCell ref="E34:E36"/>
    <mergeCell ref="B11:C11"/>
    <mergeCell ref="B15:C15"/>
    <mergeCell ref="B14:C14"/>
    <mergeCell ref="B17:C17"/>
    <mergeCell ref="B16:C16"/>
    <mergeCell ref="B19:C19"/>
    <mergeCell ref="B18:C18"/>
    <mergeCell ref="B21:C21"/>
    <mergeCell ref="B20:C20"/>
    <mergeCell ref="B23:C23"/>
    <mergeCell ref="L99:M99"/>
    <mergeCell ref="L100:M100"/>
    <mergeCell ref="L101:M101"/>
    <mergeCell ref="L102:M102"/>
    <mergeCell ref="AB8:AB9"/>
    <mergeCell ref="AC8:AC9"/>
    <mergeCell ref="AF8:AF9"/>
    <mergeCell ref="AG8:AG9"/>
    <mergeCell ref="AJ8:AJ9"/>
    <mergeCell ref="L91:M91"/>
    <mergeCell ref="L92:M92"/>
    <mergeCell ref="L93:M93"/>
    <mergeCell ref="R33:U34"/>
    <mergeCell ref="AA33:AE33"/>
    <mergeCell ref="AA34:AA36"/>
    <mergeCell ref="AB34:AB36"/>
    <mergeCell ref="AC34:AE34"/>
    <mergeCell ref="AC35:AC36"/>
    <mergeCell ref="AD35:AD36"/>
    <mergeCell ref="AE35:AE36"/>
    <mergeCell ref="V33:Y34"/>
    <mergeCell ref="P35:P36"/>
    <mergeCell ref="N33:Q34"/>
    <mergeCell ref="Q35:Q36"/>
    <mergeCell ref="L103:M103"/>
    <mergeCell ref="L104:M104"/>
    <mergeCell ref="L105:M105"/>
    <mergeCell ref="L106:M106"/>
    <mergeCell ref="L107:M107"/>
    <mergeCell ref="Y35:Y36"/>
    <mergeCell ref="T35:T36"/>
    <mergeCell ref="U35:U36"/>
    <mergeCell ref="X35:X36"/>
    <mergeCell ref="L40:M40"/>
    <mergeCell ref="L41:M41"/>
    <mergeCell ref="L42:M42"/>
    <mergeCell ref="L43:M43"/>
    <mergeCell ref="L44:M44"/>
    <mergeCell ref="L45:M45"/>
    <mergeCell ref="L46:M46"/>
    <mergeCell ref="L47:M47"/>
    <mergeCell ref="L48:M48"/>
    <mergeCell ref="L49:M49"/>
    <mergeCell ref="L50:M50"/>
    <mergeCell ref="L51:M51"/>
    <mergeCell ref="L52:M52"/>
    <mergeCell ref="L53:M53"/>
    <mergeCell ref="K33:M36"/>
    <mergeCell ref="B2:N2"/>
    <mergeCell ref="D5:AD5"/>
    <mergeCell ref="A6:C9"/>
    <mergeCell ref="D6:AM6"/>
    <mergeCell ref="D7:G7"/>
    <mergeCell ref="H7:K7"/>
    <mergeCell ref="L7:O7"/>
    <mergeCell ref="P7:S7"/>
    <mergeCell ref="T7:W7"/>
    <mergeCell ref="V8:V9"/>
    <mergeCell ref="W8:W9"/>
    <mergeCell ref="Z8:Z9"/>
    <mergeCell ref="AA8:AA9"/>
    <mergeCell ref="N8:N9"/>
    <mergeCell ref="O8:O9"/>
    <mergeCell ref="R8:R9"/>
    <mergeCell ref="S8:S9"/>
    <mergeCell ref="X7:AA7"/>
    <mergeCell ref="AB7:AE7"/>
    <mergeCell ref="AF7:AI7"/>
    <mergeCell ref="AJ7:AM7"/>
    <mergeCell ref="F8:F9"/>
    <mergeCell ref="G8:G9"/>
    <mergeCell ref="J8:J9"/>
    <mergeCell ref="AL8:AL9"/>
    <mergeCell ref="AM8:AM9"/>
    <mergeCell ref="B10:C10"/>
    <mergeCell ref="AD8:AD9"/>
    <mergeCell ref="AE8:AE9"/>
    <mergeCell ref="AH8:AH9"/>
    <mergeCell ref="AI8:AI9"/>
    <mergeCell ref="B13:C13"/>
    <mergeCell ref="B12:C12"/>
    <mergeCell ref="AK8:AK9"/>
    <mergeCell ref="E8:E9"/>
    <mergeCell ref="H8:H9"/>
    <mergeCell ref="I8:I9"/>
    <mergeCell ref="L8:L9"/>
    <mergeCell ref="M8:M9"/>
    <mergeCell ref="P8:P9"/>
    <mergeCell ref="Q8:Q9"/>
    <mergeCell ref="T8:T9"/>
    <mergeCell ref="U8:U9"/>
    <mergeCell ref="X8:X9"/>
    <mergeCell ref="Y8:Y9"/>
    <mergeCell ref="B45:C45"/>
    <mergeCell ref="B22:C22"/>
    <mergeCell ref="B25:C25"/>
    <mergeCell ref="B24:C24"/>
    <mergeCell ref="B26:C26"/>
    <mergeCell ref="W35:W36"/>
    <mergeCell ref="S35:S36"/>
    <mergeCell ref="V35:V36"/>
    <mergeCell ref="A33:C36"/>
    <mergeCell ref="F34:F36"/>
    <mergeCell ref="G35:G36"/>
    <mergeCell ref="B38:C38"/>
    <mergeCell ref="B37:C37"/>
    <mergeCell ref="B39:C39"/>
    <mergeCell ref="L39:M39"/>
    <mergeCell ref="B41:C41"/>
    <mergeCell ref="B40:C40"/>
    <mergeCell ref="B44:C44"/>
    <mergeCell ref="B43:C43"/>
    <mergeCell ref="B42:C42"/>
    <mergeCell ref="L37:M37"/>
    <mergeCell ref="L38:M38"/>
    <mergeCell ref="A27:AG27"/>
    <mergeCell ref="D33:I33"/>
    <mergeCell ref="B47:C47"/>
    <mergeCell ref="B46:C46"/>
    <mergeCell ref="B48:C48"/>
    <mergeCell ref="B50:C50"/>
    <mergeCell ref="B49:C49"/>
    <mergeCell ref="B52:C52"/>
    <mergeCell ref="B51:C51"/>
    <mergeCell ref="B53:C53"/>
    <mergeCell ref="AB61:AE61"/>
    <mergeCell ref="AF61:AI61"/>
    <mergeCell ref="AJ61:AM61"/>
    <mergeCell ref="F62:F63"/>
    <mergeCell ref="G62:G63"/>
    <mergeCell ref="J62:J63"/>
    <mergeCell ref="K62:K63"/>
    <mergeCell ref="B56:N56"/>
    <mergeCell ref="D59:AD59"/>
    <mergeCell ref="A60:C63"/>
    <mergeCell ref="D60:AM60"/>
    <mergeCell ref="D61:G61"/>
    <mergeCell ref="H61:K61"/>
    <mergeCell ref="L61:O61"/>
    <mergeCell ref="P61:S61"/>
    <mergeCell ref="T61:W61"/>
    <mergeCell ref="X61:AA61"/>
    <mergeCell ref="AL62:AL63"/>
    <mergeCell ref="AM62:AM63"/>
    <mergeCell ref="AB62:AB63"/>
    <mergeCell ref="AC62:AC63"/>
    <mergeCell ref="AF62:AF63"/>
    <mergeCell ref="AG62:AG63"/>
    <mergeCell ref="AJ62:AJ63"/>
    <mergeCell ref="AK62:AK63"/>
    <mergeCell ref="AD62:AD63"/>
    <mergeCell ref="AE62:AE63"/>
    <mergeCell ref="AH62:AH63"/>
    <mergeCell ref="AI62:AI63"/>
    <mergeCell ref="V62:V63"/>
    <mergeCell ref="W62:W63"/>
    <mergeCell ref="Z62:Z63"/>
    <mergeCell ref="AA62:AA63"/>
    <mergeCell ref="N62:N63"/>
    <mergeCell ref="O62:O63"/>
    <mergeCell ref="R62:R63"/>
    <mergeCell ref="S62:S63"/>
    <mergeCell ref="T62:T63"/>
    <mergeCell ref="U62:U63"/>
    <mergeCell ref="X62:X63"/>
    <mergeCell ref="Y62:Y63"/>
    <mergeCell ref="B66:C66"/>
    <mergeCell ref="B65:C65"/>
    <mergeCell ref="B64:C64"/>
    <mergeCell ref="B68:C68"/>
    <mergeCell ref="B67:C67"/>
    <mergeCell ref="B70:C70"/>
    <mergeCell ref="B69:C69"/>
    <mergeCell ref="B72:C72"/>
    <mergeCell ref="B71:C71"/>
    <mergeCell ref="B74:C74"/>
    <mergeCell ref="B73:C73"/>
    <mergeCell ref="B76:C76"/>
    <mergeCell ref="B75:C75"/>
    <mergeCell ref="B77:C77"/>
    <mergeCell ref="B79:C79"/>
    <mergeCell ref="B78:C78"/>
    <mergeCell ref="A81:AG81"/>
    <mergeCell ref="A82:AG82"/>
    <mergeCell ref="B80:C80"/>
    <mergeCell ref="X89:X90"/>
    <mergeCell ref="Y89:Y90"/>
    <mergeCell ref="AC89:AC90"/>
    <mergeCell ref="AD89:AD90"/>
    <mergeCell ref="AE89:AE90"/>
    <mergeCell ref="D87:I87"/>
    <mergeCell ref="K87:M90"/>
    <mergeCell ref="N87:Q88"/>
    <mergeCell ref="R87:U88"/>
    <mergeCell ref="AA87:AE87"/>
    <mergeCell ref="AA88:AA90"/>
    <mergeCell ref="AB88:AB90"/>
    <mergeCell ref="AC88:AE88"/>
    <mergeCell ref="R89:R90"/>
    <mergeCell ref="B92:C92"/>
    <mergeCell ref="B91:C91"/>
    <mergeCell ref="W89:W90"/>
    <mergeCell ref="B94:C94"/>
    <mergeCell ref="B93:C93"/>
    <mergeCell ref="B96:C96"/>
    <mergeCell ref="B95:C95"/>
    <mergeCell ref="B98:C98"/>
    <mergeCell ref="B97:C97"/>
    <mergeCell ref="L94:M94"/>
    <mergeCell ref="L95:M95"/>
    <mergeCell ref="L96:M96"/>
    <mergeCell ref="L97:M97"/>
    <mergeCell ref="L98:M98"/>
    <mergeCell ref="T89:T90"/>
    <mergeCell ref="V89:V90"/>
    <mergeCell ref="U89:U90"/>
    <mergeCell ref="B100:C100"/>
    <mergeCell ref="B99:C99"/>
    <mergeCell ref="B102:C102"/>
    <mergeCell ref="B101:C101"/>
    <mergeCell ref="B104:C104"/>
    <mergeCell ref="B103:C103"/>
    <mergeCell ref="B106:C106"/>
    <mergeCell ref="B105:C105"/>
    <mergeCell ref="B107:C107"/>
  </mergeCells>
  <phoneticPr fontId="1"/>
  <pageMargins left="0.70866141732283472" right="0.70866141732283472" top="0.74803149606299213" bottom="0.74803149606299213" header="0.31496062992125984" footer="0.31496062992125984"/>
  <pageSetup paperSize="8" scale="41" orientation="landscape" r:id="rId1"/>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92D050"/>
  </sheetPr>
  <dimension ref="A1:AL100"/>
  <sheetViews>
    <sheetView topLeftCell="A22" zoomScaleNormal="100" workbookViewId="0">
      <selection activeCell="A2" sqref="A2"/>
    </sheetView>
  </sheetViews>
  <sheetFormatPr defaultColWidth="12.23046875" defaultRowHeight="24.65" customHeight="1"/>
  <cols>
    <col min="1" max="1" width="4.07421875" style="261" customWidth="1"/>
    <col min="2" max="16384" width="12.23046875" style="261"/>
  </cols>
  <sheetData>
    <row r="1" spans="1:23" ht="24.65" customHeight="1">
      <c r="A1" s="867"/>
      <c r="B1" s="867"/>
      <c r="C1" s="867"/>
      <c r="D1" s="867"/>
      <c r="E1" s="867"/>
      <c r="F1" s="867"/>
    </row>
    <row r="2" spans="1:23" ht="24.65" customHeight="1">
      <c r="B2" s="867"/>
      <c r="C2" s="867"/>
      <c r="D2" s="867"/>
      <c r="E2" s="867"/>
      <c r="F2" s="867"/>
      <c r="G2" s="867"/>
      <c r="H2" s="867"/>
      <c r="I2" s="867"/>
      <c r="J2" s="867"/>
      <c r="K2" s="867"/>
      <c r="L2" s="867"/>
      <c r="M2" s="867"/>
    </row>
    <row r="3" spans="1:23" ht="24.65" customHeight="1">
      <c r="B3" s="235"/>
      <c r="C3" s="228"/>
      <c r="D3" s="235"/>
    </row>
    <row r="4" spans="1:23" ht="24.65" customHeight="1">
      <c r="B4" s="228"/>
      <c r="C4" s="228"/>
      <c r="D4" s="915" t="s">
        <v>250</v>
      </c>
      <c r="E4" s="915"/>
      <c r="F4" s="915"/>
      <c r="G4" s="915"/>
      <c r="H4" s="915"/>
      <c r="I4" s="915"/>
      <c r="J4" s="915"/>
      <c r="K4" s="915"/>
      <c r="L4" s="915"/>
      <c r="M4" s="915"/>
      <c r="N4" s="915"/>
      <c r="O4" s="915"/>
      <c r="P4" s="915"/>
      <c r="Q4" s="915"/>
      <c r="R4" s="915"/>
      <c r="S4" s="915"/>
      <c r="W4" s="237" t="s">
        <v>186</v>
      </c>
    </row>
    <row r="5" spans="1:23" ht="24.65" customHeight="1">
      <c r="A5" s="838" t="s">
        <v>228</v>
      </c>
      <c r="B5" s="852"/>
      <c r="C5" s="836"/>
      <c r="D5" s="882" t="s">
        <v>229</v>
      </c>
      <c r="E5" s="857"/>
      <c r="F5" s="857"/>
      <c r="G5" s="857"/>
      <c r="H5" s="882" t="s">
        <v>230</v>
      </c>
      <c r="I5" s="857"/>
      <c r="J5" s="857"/>
      <c r="K5" s="857"/>
      <c r="L5" s="882" t="s">
        <v>231</v>
      </c>
      <c r="M5" s="857"/>
      <c r="N5" s="857"/>
      <c r="O5" s="857"/>
      <c r="P5" s="882" t="s">
        <v>232</v>
      </c>
      <c r="Q5" s="857"/>
      <c r="R5" s="857"/>
      <c r="S5" s="857"/>
      <c r="T5" s="856" t="s">
        <v>233</v>
      </c>
      <c r="U5" s="857"/>
      <c r="V5" s="857"/>
      <c r="W5" s="858"/>
    </row>
    <row r="6" spans="1:23" ht="24.65" customHeight="1">
      <c r="A6" s="853"/>
      <c r="B6" s="854"/>
      <c r="C6" s="906"/>
      <c r="D6" s="907" t="s">
        <v>266</v>
      </c>
      <c r="E6" s="909" t="s">
        <v>265</v>
      </c>
      <c r="F6" s="844" t="s">
        <v>195</v>
      </c>
      <c r="G6" s="914" t="s">
        <v>196</v>
      </c>
      <c r="H6" s="911" t="s">
        <v>266</v>
      </c>
      <c r="I6" s="836" t="s">
        <v>265</v>
      </c>
      <c r="J6" s="844" t="s">
        <v>195</v>
      </c>
      <c r="K6" s="914" t="s">
        <v>196</v>
      </c>
      <c r="L6" s="907" t="s">
        <v>266</v>
      </c>
      <c r="M6" s="909" t="s">
        <v>265</v>
      </c>
      <c r="N6" s="844" t="s">
        <v>195</v>
      </c>
      <c r="O6" s="914" t="s">
        <v>196</v>
      </c>
      <c r="P6" s="911" t="s">
        <v>266</v>
      </c>
      <c r="Q6" s="836" t="s">
        <v>265</v>
      </c>
      <c r="R6" s="838" t="s">
        <v>195</v>
      </c>
      <c r="S6" s="914" t="s">
        <v>196</v>
      </c>
      <c r="T6" s="907" t="s">
        <v>266</v>
      </c>
      <c r="U6" s="909" t="s">
        <v>265</v>
      </c>
      <c r="V6" s="844" t="s">
        <v>195</v>
      </c>
      <c r="W6" s="913" t="s">
        <v>196</v>
      </c>
    </row>
    <row r="7" spans="1:23" ht="24.65" customHeight="1">
      <c r="A7" s="839"/>
      <c r="B7" s="855"/>
      <c r="C7" s="837"/>
      <c r="D7" s="908"/>
      <c r="E7" s="910"/>
      <c r="F7" s="845"/>
      <c r="G7" s="839"/>
      <c r="H7" s="912"/>
      <c r="I7" s="837"/>
      <c r="J7" s="845"/>
      <c r="K7" s="839"/>
      <c r="L7" s="908"/>
      <c r="M7" s="910"/>
      <c r="N7" s="845"/>
      <c r="O7" s="839"/>
      <c r="P7" s="912"/>
      <c r="Q7" s="837"/>
      <c r="R7" s="839"/>
      <c r="S7" s="839"/>
      <c r="T7" s="908"/>
      <c r="U7" s="910"/>
      <c r="V7" s="845"/>
      <c r="W7" s="872"/>
    </row>
    <row r="8" spans="1:23" ht="24.65" customHeight="1">
      <c r="A8" s="251">
        <v>1</v>
      </c>
      <c r="B8" s="902" t="s">
        <v>234</v>
      </c>
      <c r="C8" s="903"/>
      <c r="D8" s="281">
        <f>COUNTIFS('(①本体)入力画面'!$E$16:$E$55,"計画",'(①本体)入力画面'!$K$16:$K$55,$B8,'(①本体)入力画面'!AZ$16:AZ$55,1)</f>
        <v>0</v>
      </c>
      <c r="E8" s="247">
        <f>SUMIFS('(①本体)入力画面'!$BA$16:$BA$55,'(①本体)入力画面'!$E$16:$E$55,"計画",'(①本体)入力画面'!$K$16:$K$55,$B8)</f>
        <v>0</v>
      </c>
      <c r="F8" s="248">
        <f>SUMIFS('(①本体)入力画面'!$BB$16:$BB$55,'(①本体)入力画面'!$E$16:$E$55,"計画",'(①本体)入力画面'!$K$16:$K$55,$B8)</f>
        <v>0</v>
      </c>
      <c r="G8" s="281">
        <f>SUMIFS('(①本体)入力画面'!$BC$16:$BC$55,'(①本体)入力画面'!$E$16:$E$55,"計画",'(①本体)入力画面'!$K$16:$K$55,$B8)</f>
        <v>0</v>
      </c>
      <c r="H8" s="246">
        <f>COUNTIFS('(①本体)入力画面'!$E$16:$E$55,"計画",'(①本体)入力画面'!$K$16:$K$55,$B8,'(①本体)入力画面'!BI$16:BI$55,1)</f>
        <v>0</v>
      </c>
      <c r="I8" s="260">
        <f>SUMIFS('(①本体)入力画面'!$BJ$16:$BJ$55,'(①本体)入力画面'!$E$16:$E$55,"計画",'(①本体)入力画面'!$K$16:$K$55,$B8)</f>
        <v>0</v>
      </c>
      <c r="J8" s="248">
        <f>SUMIFS('(①本体)入力画面'!$BK$16:$BK$55,'(①本体)入力画面'!$E$16:$E$55,"計画",'(①本体)入力画面'!$K$16:$K$55,$B8)</f>
        <v>0</v>
      </c>
      <c r="K8" s="281">
        <f>SUMIFS('(①本体)入力画面'!$BL$16:$BL$55,'(①本体)入力画面'!$E$16:$E$55,"計画",'(①本体)入力画面'!$K$16:$K$55,$B8)</f>
        <v>0</v>
      </c>
      <c r="L8" s="281">
        <f>COUNTIFS('(①本体)入力画面'!$E$16:$E$55,"計画",'(①本体)入力画面'!$K$16:$K$55,$B8,'(①本体)入力画面'!BR$16:BR$55,1)</f>
        <v>0</v>
      </c>
      <c r="M8" s="247">
        <f>SUMIFS('(①本体)入力画面'!$BS$16:$BS$55,'(①本体)入力画面'!$E$16:$E$55,"計画",'(①本体)入力画面'!$K$16:$K$55,$B8)</f>
        <v>0</v>
      </c>
      <c r="N8" s="281">
        <f>SUMIFS('(①本体)入力画面'!$BT$16:$BT$55,'(①本体)入力画面'!$E$16:$E$55,"計画",'(①本体)入力画面'!$K$16:$K$55,$B8)</f>
        <v>0</v>
      </c>
      <c r="O8" s="281">
        <f>SUMIFS('(①本体)入力画面'!$BU$16:$BU$55,'(①本体)入力画面'!$E$16:$E$55,"計画",'(①本体)入力画面'!$K$16:$K$55,$B8)</f>
        <v>0</v>
      </c>
      <c r="P8" s="246">
        <f>COUNTIFS('(①本体)入力画面'!$E$16:$E$55,"計画",'(①本体)入力画面'!$K$16:$K$55,$B8,'(①本体)入力画面'!CA$16:CA$55,1)</f>
        <v>0</v>
      </c>
      <c r="Q8" s="260">
        <f>SUMIFS('(①本体)入力画面'!$CB$16:$CB$55,'(①本体)入力画面'!$E$16:$E$55,"計画",'(①本体)入力画面'!$K$16:$K$55,$B8)</f>
        <v>0</v>
      </c>
      <c r="R8" s="281">
        <f>SUMIFS('(①本体)入力画面'!$CC$16:$CC$55,'(①本体)入力画面'!$E$16:$E$55,"計画",'(①本体)入力画面'!$K$16:$K$55,$B8)</f>
        <v>0</v>
      </c>
      <c r="S8" s="281">
        <f>SUMIFS('(①本体)入力画面'!$CD$16:$CD$55,'(①本体)入力画面'!$E$16:$E$55,"計画",'(①本体)入力画面'!$K$16:$K$55,$B8)</f>
        <v>0</v>
      </c>
      <c r="T8" s="281">
        <f t="shared" ref="T8:T9" si="0">D8+H8+L8+P8</f>
        <v>0</v>
      </c>
      <c r="U8" s="247">
        <f t="shared" ref="U8:U9" si="1">E8+I8+M8+Q8</f>
        <v>0</v>
      </c>
      <c r="V8" s="249">
        <f t="shared" ref="V8:V9" si="2">F8+J8+N8+R8</f>
        <v>0</v>
      </c>
      <c r="W8" s="248">
        <f t="shared" ref="W8:W9" si="3">G8+K8+O8+S8</f>
        <v>0</v>
      </c>
    </row>
    <row r="9" spans="1:23" ht="24.65" customHeight="1">
      <c r="A9" s="250">
        <v>2</v>
      </c>
      <c r="B9" s="900" t="s">
        <v>235</v>
      </c>
      <c r="C9" s="901"/>
      <c r="D9" s="281">
        <f>COUNTIFS('(①本体)入力画面'!$E$16:$E$55,"計画",'(①本体)入力画面'!$K$16:$K$55,$B9,'(①本体)入力画面'!AZ$16:AZ$55,1)</f>
        <v>0</v>
      </c>
      <c r="E9" s="247">
        <f>SUMIFS('(①本体)入力画面'!$BA$16:$BA$55,'(①本体)入力画面'!$E$16:$E$55,"計画",'(①本体)入力画面'!$K$16:$K$55,$B9)</f>
        <v>0</v>
      </c>
      <c r="F9" s="248">
        <f>SUMIFS('(①本体)入力画面'!$BB$16:$BB$55,'(①本体)入力画面'!$E$16:$E$55,"計画",'(①本体)入力画面'!$K$16:$K$55,$B9)</f>
        <v>0</v>
      </c>
      <c r="G9" s="281">
        <f>SUMIFS('(①本体)入力画面'!$BC$16:$BC$55,'(①本体)入力画面'!$E$16:$E$55,"計画",'(①本体)入力画面'!$K$16:$K$55,$B9)</f>
        <v>0</v>
      </c>
      <c r="H9" s="246">
        <f>COUNTIFS('(①本体)入力画面'!$E$16:$E$55,"計画",'(①本体)入力画面'!$K$16:$K$55,$B9,'(①本体)入力画面'!BI$16:BI$55,1)</f>
        <v>0</v>
      </c>
      <c r="I9" s="260">
        <f>SUMIFS('(①本体)入力画面'!$BJ$16:$BJ$55,'(①本体)入力画面'!$E$16:$E$55,"計画",'(①本体)入力画面'!$K$16:$K$55,$B9)</f>
        <v>0</v>
      </c>
      <c r="J9" s="248">
        <f>SUMIFS('(①本体)入力画面'!$BK$16:$BK$55,'(①本体)入力画面'!$E$16:$E$55,"計画",'(①本体)入力画面'!$K$16:$K$55,$B9)</f>
        <v>0</v>
      </c>
      <c r="K9" s="281">
        <f>SUMIFS('(①本体)入力画面'!$BL$16:$BL$55,'(①本体)入力画面'!$E$16:$E$55,"計画",'(①本体)入力画面'!$K$16:$K$55,$B9)</f>
        <v>0</v>
      </c>
      <c r="L9" s="281">
        <f>COUNTIFS('(①本体)入力画面'!$E$16:$E$55,"計画",'(①本体)入力画面'!$K$16:$K$55,$B9,'(①本体)入力画面'!BR$16:BR$55,1)</f>
        <v>0</v>
      </c>
      <c r="M9" s="247">
        <f>SUMIFS('(①本体)入力画面'!$BS$16:$BS$55,'(①本体)入力画面'!$E$16:$E$55,"計画",'(①本体)入力画面'!$K$16:$K$55,$B9)</f>
        <v>0</v>
      </c>
      <c r="N9" s="281">
        <f>SUMIFS('(①本体)入力画面'!$BT$16:$BT$55,'(①本体)入力画面'!$E$16:$E$55,"計画",'(①本体)入力画面'!$K$16:$K$55,$B9)</f>
        <v>0</v>
      </c>
      <c r="O9" s="281">
        <f>SUMIFS('(①本体)入力画面'!$BU$16:$BU$55,'(①本体)入力画面'!$E$16:$E$55,"計画",'(①本体)入力画面'!$K$16:$K$55,$B9)</f>
        <v>0</v>
      </c>
      <c r="P9" s="246">
        <f>COUNTIFS('(①本体)入力画面'!$E$16:$E$55,"計画",'(①本体)入力画面'!$K$16:$K$55,$B9,'(①本体)入力画面'!CA$16:CA$55,1)</f>
        <v>0</v>
      </c>
      <c r="Q9" s="260">
        <f>SUMIFS('(①本体)入力画面'!$CB$16:$CB$55,'(①本体)入力画面'!$E$16:$E$55,"計画",'(①本体)入力画面'!$K$16:$K$55,$B9)</f>
        <v>0</v>
      </c>
      <c r="R9" s="281">
        <f>SUMIFS('(①本体)入力画面'!$CC$16:$CC$55,'(①本体)入力画面'!$E$16:$E$55,"計画",'(①本体)入力画面'!$K$16:$K$55,$B9)</f>
        <v>0</v>
      </c>
      <c r="S9" s="281">
        <f>SUMIFS('(①本体)入力画面'!$CD$16:$CD$55,'(①本体)入力画面'!$E$16:$E$55,"計画",'(①本体)入力画面'!$K$16:$K$55,$B9)</f>
        <v>0</v>
      </c>
      <c r="T9" s="281">
        <f t="shared" si="0"/>
        <v>0</v>
      </c>
      <c r="U9" s="247">
        <f t="shared" si="1"/>
        <v>0</v>
      </c>
      <c r="V9" s="249">
        <f t="shared" si="2"/>
        <v>0</v>
      </c>
      <c r="W9" s="248">
        <f t="shared" si="3"/>
        <v>0</v>
      </c>
    </row>
    <row r="10" spans="1:23" ht="24.65" customHeight="1">
      <c r="A10" s="245">
        <v>3</v>
      </c>
      <c r="B10" s="900" t="s">
        <v>236</v>
      </c>
      <c r="C10" s="901"/>
      <c r="D10" s="281">
        <f>COUNTIFS('(①本体)入力画面'!$E$16:$E$55,"計画",'(①本体)入力画面'!$K$16:$K$55,$B10,'(①本体)入力画面'!AZ$16:AZ$55,1)</f>
        <v>0</v>
      </c>
      <c r="E10" s="247">
        <f>SUMIFS('(①本体)入力画面'!$BA$16:$BA$55,'(①本体)入力画面'!$E$16:$E$55,"計画",'(①本体)入力画面'!$K$16:$K$55,$B10)</f>
        <v>0</v>
      </c>
      <c r="F10" s="248">
        <f>SUMIFS('(①本体)入力画面'!$BB$16:$BB$55,'(①本体)入力画面'!$E$16:$E$55,"計画",'(①本体)入力画面'!$K$16:$K$55,$B10)</f>
        <v>0</v>
      </c>
      <c r="G10" s="281">
        <f>SUMIFS('(①本体)入力画面'!$BC$16:$BC$55,'(①本体)入力画面'!$E$16:$E$55,"計画",'(①本体)入力画面'!$K$16:$K$55,$B10)</f>
        <v>0</v>
      </c>
      <c r="H10" s="246">
        <f>COUNTIFS('(①本体)入力画面'!$E$16:$E$55,"計画",'(①本体)入力画面'!$K$16:$K$55,$B10,'(①本体)入力画面'!BI$16:BI$55,1)</f>
        <v>0</v>
      </c>
      <c r="I10" s="260">
        <f>SUMIFS('(①本体)入力画面'!$BJ$16:$BJ$55,'(①本体)入力画面'!$E$16:$E$55,"計画",'(①本体)入力画面'!$K$16:$K$55,$B10)</f>
        <v>0</v>
      </c>
      <c r="J10" s="248">
        <f>SUMIFS('(①本体)入力画面'!$BK$16:$BK$55,'(①本体)入力画面'!$E$16:$E$55,"計画",'(①本体)入力画面'!$K$16:$K$55,$B10)</f>
        <v>0</v>
      </c>
      <c r="K10" s="281">
        <f>SUMIFS('(①本体)入力画面'!$BL$16:$BL$55,'(①本体)入力画面'!$E$16:$E$55,"計画",'(①本体)入力画面'!$K$16:$K$55,$B10)</f>
        <v>0</v>
      </c>
      <c r="L10" s="281">
        <f>COUNTIFS('(①本体)入力画面'!$E$16:$E$55,"計画",'(①本体)入力画面'!$K$16:$K$55,$B10,'(①本体)入力画面'!BR$16:BR$55,1)</f>
        <v>0</v>
      </c>
      <c r="M10" s="247">
        <f>SUMIFS('(①本体)入力画面'!$BS$16:$BS$55,'(①本体)入力画面'!$E$16:$E$55,"計画",'(①本体)入力画面'!$K$16:$K$55,$B10)</f>
        <v>0</v>
      </c>
      <c r="N10" s="281">
        <f>SUMIFS('(①本体)入力画面'!$BT$16:$BT$55,'(①本体)入力画面'!$E$16:$E$55,"計画",'(①本体)入力画面'!$K$16:$K$55,$B10)</f>
        <v>0</v>
      </c>
      <c r="O10" s="281">
        <f>SUMIFS('(①本体)入力画面'!$BU$16:$BU$55,'(①本体)入力画面'!$E$16:$E$55,"計画",'(①本体)入力画面'!$K$16:$K$55,$B10)</f>
        <v>0</v>
      </c>
      <c r="P10" s="246">
        <f>COUNTIFS('(①本体)入力画面'!$E$16:$E$55,"計画",'(①本体)入力画面'!$K$16:$K$55,$B10,'(①本体)入力画面'!CA$16:CA$55,1)</f>
        <v>0</v>
      </c>
      <c r="Q10" s="260">
        <f>SUMIFS('(①本体)入力画面'!$CB$16:$CB$55,'(①本体)入力画面'!$E$16:$E$55,"計画",'(①本体)入力画面'!$K$16:$K$55,$B10)</f>
        <v>0</v>
      </c>
      <c r="R10" s="281">
        <f>SUMIFS('(①本体)入力画面'!$CC$16:$CC$55,'(①本体)入力画面'!$E$16:$E$55,"計画",'(①本体)入力画面'!$K$16:$K$55,$B10)</f>
        <v>0</v>
      </c>
      <c r="S10" s="281">
        <f>SUMIFS('(①本体)入力画面'!$CD$16:$CD$55,'(①本体)入力画面'!$E$16:$E$55,"計画",'(①本体)入力画面'!$K$16:$K$55,$B10)</f>
        <v>0</v>
      </c>
      <c r="T10" s="281">
        <f t="shared" ref="T10:T21" si="4">D10+H10+L10+P10</f>
        <v>0</v>
      </c>
      <c r="U10" s="247">
        <f t="shared" ref="U10:U21" si="5">E10+I10+M10+Q10</f>
        <v>0</v>
      </c>
      <c r="V10" s="249">
        <f t="shared" ref="V10:V21" si="6">F10+J10+N10+R10</f>
        <v>0</v>
      </c>
      <c r="W10" s="248">
        <f t="shared" ref="W10:W21" si="7">G10+K10+O10+S10</f>
        <v>0</v>
      </c>
    </row>
    <row r="11" spans="1:23" ht="24.65" customHeight="1">
      <c r="A11" s="250">
        <v>4</v>
      </c>
      <c r="B11" s="900" t="s">
        <v>237</v>
      </c>
      <c r="C11" s="901"/>
      <c r="D11" s="281">
        <f>COUNTIFS('(①本体)入力画面'!$E$16:$E$55,"計画",'(①本体)入力画面'!$K$16:$K$55,$B11,'(①本体)入力画面'!AZ$16:AZ$55,1)</f>
        <v>0</v>
      </c>
      <c r="E11" s="247">
        <f>SUMIFS('(①本体)入力画面'!$BA$16:$BA$55,'(①本体)入力画面'!$E$16:$E$55,"計画",'(①本体)入力画面'!$K$16:$K$55,$B11)</f>
        <v>0</v>
      </c>
      <c r="F11" s="248">
        <f>SUMIFS('(①本体)入力画面'!$BB$16:$BB$55,'(①本体)入力画面'!$E$16:$E$55,"計画",'(①本体)入力画面'!$K$16:$K$55,$B11)</f>
        <v>0</v>
      </c>
      <c r="G11" s="281">
        <f>SUMIFS('(①本体)入力画面'!$BC$16:$BC$55,'(①本体)入力画面'!$E$16:$E$55,"計画",'(①本体)入力画面'!$K$16:$K$55,$B11)</f>
        <v>0</v>
      </c>
      <c r="H11" s="246">
        <f>COUNTIFS('(①本体)入力画面'!$E$16:$E$55,"計画",'(①本体)入力画面'!$K$16:$K$55,$B11,'(①本体)入力画面'!BI$16:BI$55,1)</f>
        <v>0</v>
      </c>
      <c r="I11" s="260">
        <f>SUMIFS('(①本体)入力画面'!$BJ$16:$BJ$55,'(①本体)入力画面'!$E$16:$E$55,"計画",'(①本体)入力画面'!$K$16:$K$55,$B11)</f>
        <v>0</v>
      </c>
      <c r="J11" s="248">
        <f>SUMIFS('(①本体)入力画面'!$BK$16:$BK$55,'(①本体)入力画面'!$E$16:$E$55,"計画",'(①本体)入力画面'!$K$16:$K$55,$B11)</f>
        <v>0</v>
      </c>
      <c r="K11" s="281">
        <f>SUMIFS('(①本体)入力画面'!$BL$16:$BL$55,'(①本体)入力画面'!$E$16:$E$55,"計画",'(①本体)入力画面'!$K$16:$K$55,$B11)</f>
        <v>0</v>
      </c>
      <c r="L11" s="281">
        <f>COUNTIFS('(①本体)入力画面'!$E$16:$E$55,"計画",'(①本体)入力画面'!$K$16:$K$55,$B11,'(①本体)入力画面'!BR$16:BR$55,1)</f>
        <v>0</v>
      </c>
      <c r="M11" s="247">
        <f>SUMIFS('(①本体)入力画面'!$BS$16:$BS$55,'(①本体)入力画面'!$E$16:$E$55,"計画",'(①本体)入力画面'!$K$16:$K$55,$B11)</f>
        <v>0</v>
      </c>
      <c r="N11" s="281">
        <f>SUMIFS('(①本体)入力画面'!$BT$16:$BT$55,'(①本体)入力画面'!$E$16:$E$55,"計画",'(①本体)入力画面'!$K$16:$K$55,$B11)</f>
        <v>0</v>
      </c>
      <c r="O11" s="281">
        <f>SUMIFS('(①本体)入力画面'!$BU$16:$BU$55,'(①本体)入力画面'!$E$16:$E$55,"計画",'(①本体)入力画面'!$K$16:$K$55,$B11)</f>
        <v>0</v>
      </c>
      <c r="P11" s="246">
        <f>COUNTIFS('(①本体)入力画面'!$E$16:$E$55,"計画",'(①本体)入力画面'!$K$16:$K$55,$B11,'(①本体)入力画面'!CA$16:CA$55,1)</f>
        <v>0</v>
      </c>
      <c r="Q11" s="260">
        <f>SUMIFS('(①本体)入力画面'!$CB$16:$CB$55,'(①本体)入力画面'!$E$16:$E$55,"計画",'(①本体)入力画面'!$K$16:$K$55,$B11)</f>
        <v>0</v>
      </c>
      <c r="R11" s="281">
        <f>SUMIFS('(①本体)入力画面'!$CC$16:$CC$55,'(①本体)入力画面'!$E$16:$E$55,"計画",'(①本体)入力画面'!$K$16:$K$55,$B11)</f>
        <v>0</v>
      </c>
      <c r="S11" s="281">
        <f>SUMIFS('(①本体)入力画面'!$CD$16:$CD$55,'(①本体)入力画面'!$E$16:$E$55,"計画",'(①本体)入力画面'!$K$16:$K$55,$B11)</f>
        <v>0</v>
      </c>
      <c r="T11" s="281">
        <f t="shared" si="4"/>
        <v>0</v>
      </c>
      <c r="U11" s="247">
        <f t="shared" si="5"/>
        <v>0</v>
      </c>
      <c r="V11" s="249">
        <f t="shared" si="6"/>
        <v>0</v>
      </c>
      <c r="W11" s="248">
        <f t="shared" si="7"/>
        <v>0</v>
      </c>
    </row>
    <row r="12" spans="1:23" ht="24.65" customHeight="1">
      <c r="A12" s="251">
        <v>5</v>
      </c>
      <c r="B12" s="900" t="s">
        <v>74</v>
      </c>
      <c r="C12" s="901"/>
      <c r="D12" s="281">
        <f>COUNTIFS('(①本体)入力画面'!$E$16:$E$55,"計画",'(①本体)入力画面'!$K$16:$K$55,$B12,'(①本体)入力画面'!AZ$16:AZ$55,1)</f>
        <v>0</v>
      </c>
      <c r="E12" s="247">
        <f>SUMIFS('(①本体)入力画面'!$BA$16:$BA$55,'(①本体)入力画面'!$E$16:$E$55,"計画",'(①本体)入力画面'!$K$16:$K$55,$B12)</f>
        <v>0</v>
      </c>
      <c r="F12" s="248">
        <f>SUMIFS('(①本体)入力画面'!$BB$16:$BB$55,'(①本体)入力画面'!$E$16:$E$55,"計画",'(①本体)入力画面'!$K$16:$K$55,$B12)</f>
        <v>0</v>
      </c>
      <c r="G12" s="281">
        <f>SUMIFS('(①本体)入力画面'!$BC$16:$BC$55,'(①本体)入力画面'!$E$16:$E$55,"計画",'(①本体)入力画面'!$K$16:$K$55,$B12)</f>
        <v>0</v>
      </c>
      <c r="H12" s="246">
        <f>COUNTIFS('(①本体)入力画面'!$E$16:$E$55,"計画",'(①本体)入力画面'!$K$16:$K$55,$B12,'(①本体)入力画面'!BI$16:BI$55,1)</f>
        <v>0</v>
      </c>
      <c r="I12" s="260">
        <f>SUMIFS('(①本体)入力画面'!$BJ$16:$BJ$55,'(①本体)入力画面'!$E$16:$E$55,"計画",'(①本体)入力画面'!$K$16:$K$55,$B12)</f>
        <v>0</v>
      </c>
      <c r="J12" s="248">
        <f>SUMIFS('(①本体)入力画面'!$BK$16:$BK$55,'(①本体)入力画面'!$E$16:$E$55,"計画",'(①本体)入力画面'!$K$16:$K$55,$B12)</f>
        <v>0</v>
      </c>
      <c r="K12" s="281">
        <f>SUMIFS('(①本体)入力画面'!$BL$16:$BL$55,'(①本体)入力画面'!$E$16:$E$55,"計画",'(①本体)入力画面'!$K$16:$K$55,$B12)</f>
        <v>0</v>
      </c>
      <c r="L12" s="281">
        <f>COUNTIFS('(①本体)入力画面'!$E$16:$E$55,"計画",'(①本体)入力画面'!$K$16:$K$55,$B12,'(①本体)入力画面'!BR$16:BR$55,1)</f>
        <v>0</v>
      </c>
      <c r="M12" s="247">
        <f>SUMIFS('(①本体)入力画面'!$BS$16:$BS$55,'(①本体)入力画面'!$E$16:$E$55,"計画",'(①本体)入力画面'!$K$16:$K$55,$B12)</f>
        <v>0</v>
      </c>
      <c r="N12" s="281">
        <f>SUMIFS('(①本体)入力画面'!$BT$16:$BT$55,'(①本体)入力画面'!$E$16:$E$55,"計画",'(①本体)入力画面'!$K$16:$K$55,$B12)</f>
        <v>0</v>
      </c>
      <c r="O12" s="281">
        <f>SUMIFS('(①本体)入力画面'!$BU$16:$BU$55,'(①本体)入力画面'!$E$16:$E$55,"計画",'(①本体)入力画面'!$K$16:$K$55,$B12)</f>
        <v>0</v>
      </c>
      <c r="P12" s="246">
        <f>COUNTIFS('(①本体)入力画面'!$E$16:$E$55,"計画",'(①本体)入力画面'!$K$16:$K$55,$B12,'(①本体)入力画面'!CA$16:CA$55,1)</f>
        <v>0</v>
      </c>
      <c r="Q12" s="260">
        <f>SUMIFS('(①本体)入力画面'!$CB$16:$CB$55,'(①本体)入力画面'!$E$16:$E$55,"計画",'(①本体)入力画面'!$K$16:$K$55,$B12)</f>
        <v>0</v>
      </c>
      <c r="R12" s="281">
        <f>SUMIFS('(①本体)入力画面'!$CC$16:$CC$55,'(①本体)入力画面'!$E$16:$E$55,"計画",'(①本体)入力画面'!$K$16:$K$55,$B12)</f>
        <v>0</v>
      </c>
      <c r="S12" s="281">
        <f>SUMIFS('(①本体)入力画面'!$CD$16:$CD$55,'(①本体)入力画面'!$E$16:$E$55,"計画",'(①本体)入力画面'!$K$16:$K$55,$B12)</f>
        <v>0</v>
      </c>
      <c r="T12" s="281">
        <f t="shared" si="4"/>
        <v>0</v>
      </c>
      <c r="U12" s="247">
        <f t="shared" si="5"/>
        <v>0</v>
      </c>
      <c r="V12" s="249">
        <f t="shared" si="6"/>
        <v>0</v>
      </c>
      <c r="W12" s="248">
        <f t="shared" si="7"/>
        <v>0</v>
      </c>
    </row>
    <row r="13" spans="1:23" ht="24.65" customHeight="1">
      <c r="A13" s="250">
        <v>6</v>
      </c>
      <c r="B13" s="900" t="s">
        <v>238</v>
      </c>
      <c r="C13" s="901"/>
      <c r="D13" s="281">
        <f>COUNTIFS('(①本体)入力画面'!$E$16:$E$55,"計画",'(①本体)入力画面'!$K$16:$K$55,$B13,'(①本体)入力画面'!AZ$16:AZ$55,1)</f>
        <v>0</v>
      </c>
      <c r="E13" s="247">
        <f>SUMIFS('(①本体)入力画面'!$BA$16:$BA$55,'(①本体)入力画面'!$E$16:$E$55,"計画",'(①本体)入力画面'!$K$16:$K$55,$B13)</f>
        <v>0</v>
      </c>
      <c r="F13" s="260">
        <f>SUMIFS('(①本体)入力画面'!$BB$16:$BB$55,'(①本体)入力画面'!$E$16:$E$55,"計画",'(①本体)入力画面'!$K$16:$K$55,$B13)</f>
        <v>0</v>
      </c>
      <c r="G13" s="281">
        <f>SUMIFS('(①本体)入力画面'!$BC$16:$BC$55,'(①本体)入力画面'!$E$16:$E$55,"計画",'(①本体)入力画面'!$K$16:$K$55,$B13)</f>
        <v>0</v>
      </c>
      <c r="H13" s="246">
        <f>COUNTIFS('(①本体)入力画面'!$E$16:$E$55,"計画",'(①本体)入力画面'!$K$16:$K$55,$B13,'(①本体)入力画面'!BI$16:BI$55,1)</f>
        <v>0</v>
      </c>
      <c r="I13" s="260">
        <f>SUMIFS('(①本体)入力画面'!$BJ$16:$BJ$55,'(①本体)入力画面'!$E$16:$E$55,"計画",'(①本体)入力画面'!$K$16:$K$55,$B13)</f>
        <v>0</v>
      </c>
      <c r="J13" s="260">
        <f>SUMIFS('(①本体)入力画面'!$BK$16:$BK$55,'(①本体)入力画面'!$E$16:$E$55,"計画",'(①本体)入力画面'!$K$16:$K$55,$B13)</f>
        <v>0</v>
      </c>
      <c r="K13" s="281">
        <f>SUMIFS('(①本体)入力画面'!$BL$16:$BL$55,'(①本体)入力画面'!$E$16:$E$55,"計画",'(①本体)入力画面'!$K$16:$K$55,$B13)</f>
        <v>0</v>
      </c>
      <c r="L13" s="281">
        <f>COUNTIFS('(①本体)入力画面'!$E$16:$E$55,"計画",'(①本体)入力画面'!$K$16:$K$55,$B13,'(①本体)入力画面'!BR$16:BR$55,1)</f>
        <v>0</v>
      </c>
      <c r="M13" s="247">
        <f>SUMIFS('(①本体)入力画面'!$BS$16:$BS$55,'(①本体)入力画面'!$E$16:$E$55,"計画",'(①本体)入力画面'!$K$16:$K$55,$B13)</f>
        <v>0</v>
      </c>
      <c r="N13" s="281">
        <f>SUMIFS('(①本体)入力画面'!$BT$16:$BT$55,'(①本体)入力画面'!$E$16:$E$55,"計画",'(①本体)入力画面'!$K$16:$K$55,$B13)</f>
        <v>0</v>
      </c>
      <c r="O13" s="281">
        <f>SUMIFS('(①本体)入力画面'!$BU$16:$BU$55,'(①本体)入力画面'!$E$16:$E$55,"計画",'(①本体)入力画面'!$K$16:$K$55,$B13)</f>
        <v>0</v>
      </c>
      <c r="P13" s="246">
        <f>COUNTIFS('(①本体)入力画面'!$E$16:$E$55,"計画",'(①本体)入力画面'!$K$16:$K$55,$B13,'(①本体)入力画面'!CA$16:CA$55,1)</f>
        <v>0</v>
      </c>
      <c r="Q13" s="260">
        <f>SUMIFS('(①本体)入力画面'!$CB$16:$CB$55,'(①本体)入力画面'!$E$16:$E$55,"計画",'(①本体)入力画面'!$K$16:$K$55,$B13)</f>
        <v>0</v>
      </c>
      <c r="R13" s="281">
        <f>SUMIFS('(①本体)入力画面'!$CC$16:$CC$55,'(①本体)入力画面'!$E$16:$E$55,"計画",'(①本体)入力画面'!$K$16:$K$55,$B13)</f>
        <v>0</v>
      </c>
      <c r="S13" s="281">
        <f>SUMIFS('(①本体)入力画面'!$CD$16:$CD$55,'(①本体)入力画面'!$E$16:$E$55,"計画",'(①本体)入力画面'!$K$16:$K$55,$B13)</f>
        <v>0</v>
      </c>
      <c r="T13" s="281">
        <f t="shared" si="4"/>
        <v>0</v>
      </c>
      <c r="U13" s="247">
        <f t="shared" si="5"/>
        <v>0</v>
      </c>
      <c r="V13" s="249">
        <f t="shared" si="6"/>
        <v>0</v>
      </c>
      <c r="W13" s="248">
        <f t="shared" si="7"/>
        <v>0</v>
      </c>
    </row>
    <row r="14" spans="1:23" ht="24.65" customHeight="1">
      <c r="A14" s="245">
        <v>7</v>
      </c>
      <c r="B14" s="900" t="s">
        <v>76</v>
      </c>
      <c r="C14" s="901"/>
      <c r="D14" s="281">
        <f>COUNTIFS('(①本体)入力画面'!$E$16:$E$55,"計画",'(①本体)入力画面'!$K$16:$K$55,$B14,'(①本体)入力画面'!AZ$16:AZ$55,1)</f>
        <v>0</v>
      </c>
      <c r="E14" s="247">
        <f>SUMIFS('(①本体)入力画面'!$BA$16:$BA$55,'(①本体)入力画面'!$E$16:$E$55,"計画",'(①本体)入力画面'!$K$16:$K$55,$B14)</f>
        <v>0</v>
      </c>
      <c r="F14" s="260">
        <f>SUMIFS('(①本体)入力画面'!$BB$16:$BB$55,'(①本体)入力画面'!$E$16:$E$55,"計画",'(①本体)入力画面'!$K$16:$K$55,$B14)</f>
        <v>0</v>
      </c>
      <c r="G14" s="281">
        <f>SUMIFS('(①本体)入力画面'!$BC$16:$BC$55,'(①本体)入力画面'!$E$16:$E$55,"計画",'(①本体)入力画面'!$K$16:$K$55,$B14)</f>
        <v>0</v>
      </c>
      <c r="H14" s="246">
        <f>COUNTIFS('(①本体)入力画面'!$E$16:$E$55,"計画",'(①本体)入力画面'!$K$16:$K$55,$B14,'(①本体)入力画面'!BI$16:BI$55,1)</f>
        <v>0</v>
      </c>
      <c r="I14" s="260">
        <f>SUMIFS('(①本体)入力画面'!$BJ$16:$BJ$55,'(①本体)入力画面'!$E$16:$E$55,"計画",'(①本体)入力画面'!$K$16:$K$55,$B14)</f>
        <v>0</v>
      </c>
      <c r="J14" s="260">
        <f>SUMIFS('(①本体)入力画面'!$BK$16:$BK$55,'(①本体)入力画面'!$E$16:$E$55,"計画",'(①本体)入力画面'!$K$16:$K$55,$B14)</f>
        <v>0</v>
      </c>
      <c r="K14" s="281">
        <f>SUMIFS('(①本体)入力画面'!$BL$16:$BL$55,'(①本体)入力画面'!$E$16:$E$55,"計画",'(①本体)入力画面'!$K$16:$K$55,$B14)</f>
        <v>0</v>
      </c>
      <c r="L14" s="281">
        <f>COUNTIFS('(①本体)入力画面'!$E$16:$E$55,"計画",'(①本体)入力画面'!$K$16:$K$55,$B14,'(①本体)入力画面'!BR$16:BR$55,1)</f>
        <v>0</v>
      </c>
      <c r="M14" s="247">
        <f>SUMIFS('(①本体)入力画面'!$BS$16:$BS$55,'(①本体)入力画面'!$E$16:$E$55,"計画",'(①本体)入力画面'!$K$16:$K$55,$B14)</f>
        <v>0</v>
      </c>
      <c r="N14" s="281">
        <f>SUMIFS('(①本体)入力画面'!$BT$16:$BT$55,'(①本体)入力画面'!$E$16:$E$55,"計画",'(①本体)入力画面'!$K$16:$K$55,$B14)</f>
        <v>0</v>
      </c>
      <c r="O14" s="281">
        <f>SUMIFS('(①本体)入力画面'!$BU$16:$BU$55,'(①本体)入力画面'!$E$16:$E$55,"計画",'(①本体)入力画面'!$K$16:$K$55,$B14)</f>
        <v>0</v>
      </c>
      <c r="P14" s="246">
        <f>COUNTIFS('(①本体)入力画面'!$E$16:$E$55,"計画",'(①本体)入力画面'!$K$16:$K$55,$B14,'(①本体)入力画面'!CA$16:CA$55,1)</f>
        <v>0</v>
      </c>
      <c r="Q14" s="260">
        <f>SUMIFS('(①本体)入力画面'!$CB$16:$CB$55,'(①本体)入力画面'!$E$16:$E$55,"計画",'(①本体)入力画面'!$K$16:$K$55,$B14)</f>
        <v>0</v>
      </c>
      <c r="R14" s="281">
        <f>SUMIFS('(①本体)入力画面'!$CC$16:$CC$55,'(①本体)入力画面'!$E$16:$E$55,"計画",'(①本体)入力画面'!$K$16:$K$55,$B14)</f>
        <v>0</v>
      </c>
      <c r="S14" s="281">
        <f>SUMIFS('(①本体)入力画面'!$CD$16:$CD$55,'(①本体)入力画面'!$E$16:$E$55,"計画",'(①本体)入力画面'!$K$16:$K$55,$B14)</f>
        <v>0</v>
      </c>
      <c r="T14" s="281">
        <f t="shared" si="4"/>
        <v>0</v>
      </c>
      <c r="U14" s="247">
        <f t="shared" si="5"/>
        <v>0</v>
      </c>
      <c r="V14" s="249">
        <f t="shared" si="6"/>
        <v>0</v>
      </c>
      <c r="W14" s="248">
        <f t="shared" si="7"/>
        <v>0</v>
      </c>
    </row>
    <row r="15" spans="1:23" ht="24.65" customHeight="1">
      <c r="A15" s="250">
        <v>8</v>
      </c>
      <c r="B15" s="900" t="s">
        <v>77</v>
      </c>
      <c r="C15" s="901"/>
      <c r="D15" s="281">
        <f>COUNTIFS('(①本体)入力画面'!$E$16:$E$55,"計画",'(①本体)入力画面'!$K$16:$K$55,$B15,'(①本体)入力画面'!AZ$16:AZ$55,1)</f>
        <v>0</v>
      </c>
      <c r="E15" s="247">
        <f>SUMIFS('(①本体)入力画面'!$BA$16:$BA$55,'(①本体)入力画面'!$E$16:$E$55,"計画",'(①本体)入力画面'!$K$16:$K$55,$B15)</f>
        <v>0</v>
      </c>
      <c r="F15" s="260">
        <f>SUMIFS('(①本体)入力画面'!$BB$16:$BB$55,'(①本体)入力画面'!$E$16:$E$55,"計画",'(①本体)入力画面'!$K$16:$K$55,$B15)</f>
        <v>0</v>
      </c>
      <c r="G15" s="281">
        <f>SUMIFS('(①本体)入力画面'!$BC$16:$BC$55,'(①本体)入力画面'!$E$16:$E$55,"計画",'(①本体)入力画面'!$K$16:$K$55,$B15)</f>
        <v>0</v>
      </c>
      <c r="H15" s="246">
        <f>COUNTIFS('(①本体)入力画面'!$E$16:$E$55,"計画",'(①本体)入力画面'!$K$16:$K$55,$B15,'(①本体)入力画面'!BI$16:BI$55,1)</f>
        <v>0</v>
      </c>
      <c r="I15" s="260">
        <f>SUMIFS('(①本体)入力画面'!$BJ$16:$BJ$55,'(①本体)入力画面'!$E$16:$E$55,"計画",'(①本体)入力画面'!$K$16:$K$55,$B15)</f>
        <v>0</v>
      </c>
      <c r="J15" s="260">
        <f>SUMIFS('(①本体)入力画面'!$BK$16:$BK$55,'(①本体)入力画面'!$E$16:$E$55,"計画",'(①本体)入力画面'!$K$16:$K$55,$B15)</f>
        <v>0</v>
      </c>
      <c r="K15" s="281">
        <f>SUMIFS('(①本体)入力画面'!$BL$16:$BL$55,'(①本体)入力画面'!$E$16:$E$55,"計画",'(①本体)入力画面'!$K$16:$K$55,$B15)</f>
        <v>0</v>
      </c>
      <c r="L15" s="281">
        <f>COUNTIFS('(①本体)入力画面'!$E$16:$E$55,"計画",'(①本体)入力画面'!$K$16:$K$55,$B15,'(①本体)入力画面'!BR$16:BR$55,1)</f>
        <v>0</v>
      </c>
      <c r="M15" s="247">
        <f>SUMIFS('(①本体)入力画面'!$BS$16:$BS$55,'(①本体)入力画面'!$E$16:$E$55,"計画",'(①本体)入力画面'!$K$16:$K$55,$B15)</f>
        <v>0</v>
      </c>
      <c r="N15" s="281">
        <f>SUMIFS('(①本体)入力画面'!$BT$16:$BT$55,'(①本体)入力画面'!$E$16:$E$55,"計画",'(①本体)入力画面'!$K$16:$K$55,$B15)</f>
        <v>0</v>
      </c>
      <c r="O15" s="281">
        <f>SUMIFS('(①本体)入力画面'!$BU$16:$BU$55,'(①本体)入力画面'!$E$16:$E$55,"計画",'(①本体)入力画面'!$K$16:$K$55,$B15)</f>
        <v>0</v>
      </c>
      <c r="P15" s="246">
        <f>COUNTIFS('(①本体)入力画面'!$E$16:$E$55,"計画",'(①本体)入力画面'!$K$16:$K$55,$B15,'(①本体)入力画面'!CA$16:CA$55,1)</f>
        <v>0</v>
      </c>
      <c r="Q15" s="260">
        <f>SUMIFS('(①本体)入力画面'!$CB$16:$CB$55,'(①本体)入力画面'!$E$16:$E$55,"計画",'(①本体)入力画面'!$K$16:$K$55,$B15)</f>
        <v>0</v>
      </c>
      <c r="R15" s="281">
        <f>SUMIFS('(①本体)入力画面'!$CC$16:$CC$55,'(①本体)入力画面'!$E$16:$E$55,"計画",'(①本体)入力画面'!$K$16:$K$55,$B15)</f>
        <v>0</v>
      </c>
      <c r="S15" s="281">
        <f>SUMIFS('(①本体)入力画面'!$CD$16:$CD$55,'(①本体)入力画面'!$E$16:$E$55,"計画",'(①本体)入力画面'!$K$16:$K$55,$B15)</f>
        <v>0</v>
      </c>
      <c r="T15" s="281">
        <f t="shared" si="4"/>
        <v>0</v>
      </c>
      <c r="U15" s="247">
        <f t="shared" si="5"/>
        <v>0</v>
      </c>
      <c r="V15" s="249">
        <f t="shared" si="6"/>
        <v>0</v>
      </c>
      <c r="W15" s="248">
        <f t="shared" si="7"/>
        <v>0</v>
      </c>
    </row>
    <row r="16" spans="1:23" ht="24.65" customHeight="1">
      <c r="A16" s="251">
        <v>9</v>
      </c>
      <c r="B16" s="900" t="s">
        <v>78</v>
      </c>
      <c r="C16" s="901"/>
      <c r="D16" s="281">
        <f>COUNTIFS('(①本体)入力画面'!$E$16:$E$55,"計画",'(①本体)入力画面'!$K$16:$K$55,$B16,'(①本体)入力画面'!AZ$16:AZ$55,1)</f>
        <v>0</v>
      </c>
      <c r="E16" s="247">
        <f>SUMIFS('(①本体)入力画面'!$BA$16:$BA$55,'(①本体)入力画面'!$E$16:$E$55,"計画",'(①本体)入力画面'!$K$16:$K$55,$B16)</f>
        <v>0</v>
      </c>
      <c r="F16" s="260">
        <f>SUMIFS('(①本体)入力画面'!$BB$16:$BB$55,'(①本体)入力画面'!$E$16:$E$55,"計画",'(①本体)入力画面'!$K$16:$K$55,$B16)</f>
        <v>0</v>
      </c>
      <c r="G16" s="281">
        <f>SUMIFS('(①本体)入力画面'!$BC$16:$BC$55,'(①本体)入力画面'!$E$16:$E$55,"計画",'(①本体)入力画面'!$K$16:$K$55,$B16)</f>
        <v>0</v>
      </c>
      <c r="H16" s="246">
        <f>COUNTIFS('(①本体)入力画面'!$E$16:$E$55,"計画",'(①本体)入力画面'!$K$16:$K$55,$B16,'(①本体)入力画面'!BI$16:BI$55,1)</f>
        <v>0</v>
      </c>
      <c r="I16" s="260">
        <f>SUMIFS('(①本体)入力画面'!$BJ$16:$BJ$55,'(①本体)入力画面'!$E$16:$E$55,"計画",'(①本体)入力画面'!$K$16:$K$55,$B16)</f>
        <v>0</v>
      </c>
      <c r="J16" s="260">
        <f>SUMIFS('(①本体)入力画面'!$BK$16:$BK$55,'(①本体)入力画面'!$E$16:$E$55,"計画",'(①本体)入力画面'!$K$16:$K$55,$B16)</f>
        <v>0</v>
      </c>
      <c r="K16" s="281">
        <f>SUMIFS('(①本体)入力画面'!$BL$16:$BL$55,'(①本体)入力画面'!$E$16:$E$55,"計画",'(①本体)入力画面'!$K$16:$K$55,$B16)</f>
        <v>0</v>
      </c>
      <c r="L16" s="281">
        <f>COUNTIFS('(①本体)入力画面'!$E$16:$E$55,"計画",'(①本体)入力画面'!$K$16:$K$55,$B16,'(①本体)入力画面'!BR$16:BR$55,1)</f>
        <v>0</v>
      </c>
      <c r="M16" s="247">
        <f>SUMIFS('(①本体)入力画面'!$BS$16:$BS$55,'(①本体)入力画面'!$E$16:$E$55,"計画",'(①本体)入力画面'!$K$16:$K$55,$B16)</f>
        <v>0</v>
      </c>
      <c r="N16" s="281">
        <f>SUMIFS('(①本体)入力画面'!$BT$16:$BT$55,'(①本体)入力画面'!$E$16:$E$55,"計画",'(①本体)入力画面'!$K$16:$K$55,$B16)</f>
        <v>0</v>
      </c>
      <c r="O16" s="281">
        <f>SUMIFS('(①本体)入力画面'!$BU$16:$BU$55,'(①本体)入力画面'!$E$16:$E$55,"計画",'(①本体)入力画面'!$K$16:$K$55,$B16)</f>
        <v>0</v>
      </c>
      <c r="P16" s="246">
        <f>COUNTIFS('(①本体)入力画面'!$E$16:$E$55,"計画",'(①本体)入力画面'!$K$16:$K$55,$B16,'(①本体)入力画面'!CA$16:CA$55,1)</f>
        <v>0</v>
      </c>
      <c r="Q16" s="260">
        <f>SUMIFS('(①本体)入力画面'!$CB$16:$CB$55,'(①本体)入力画面'!$E$16:$E$55,"計画",'(①本体)入力画面'!$K$16:$K$55,$B16)</f>
        <v>0</v>
      </c>
      <c r="R16" s="281">
        <f>SUMIFS('(①本体)入力画面'!$CC$16:$CC$55,'(①本体)入力画面'!$E$16:$E$55,"計画",'(①本体)入力画面'!$K$16:$K$55,$B16)</f>
        <v>0</v>
      </c>
      <c r="S16" s="281">
        <f>SUMIFS('(①本体)入力画面'!$CD$16:$CD$55,'(①本体)入力画面'!$E$16:$E$55,"計画",'(①本体)入力画面'!$K$16:$K$55,$B16)</f>
        <v>0</v>
      </c>
      <c r="T16" s="281">
        <f t="shared" si="4"/>
        <v>0</v>
      </c>
      <c r="U16" s="247">
        <f t="shared" si="5"/>
        <v>0</v>
      </c>
      <c r="V16" s="249">
        <f t="shared" si="6"/>
        <v>0</v>
      </c>
      <c r="W16" s="248">
        <f t="shared" si="7"/>
        <v>0</v>
      </c>
    </row>
    <row r="17" spans="1:38" ht="24.65" customHeight="1">
      <c r="A17" s="250">
        <v>10</v>
      </c>
      <c r="B17" s="900" t="s">
        <v>79</v>
      </c>
      <c r="C17" s="901"/>
      <c r="D17" s="281">
        <f>COUNTIFS('(①本体)入力画面'!$E$16:$E$55,"計画",'(①本体)入力画面'!$K$16:$K$55,$B17,'(①本体)入力画面'!AZ$16:AZ$55,1)</f>
        <v>0</v>
      </c>
      <c r="E17" s="247">
        <f>SUMIFS('(①本体)入力画面'!$BA$16:$BA$55,'(①本体)入力画面'!$E$16:$E$55,"計画",'(①本体)入力画面'!$K$16:$K$55,$B17)</f>
        <v>0</v>
      </c>
      <c r="F17" s="260">
        <f>SUMIFS('(①本体)入力画面'!$BB$16:$BB$55,'(①本体)入力画面'!$E$16:$E$55,"計画",'(①本体)入力画面'!$K$16:$K$55,$B17)</f>
        <v>0</v>
      </c>
      <c r="G17" s="281">
        <f>SUMIFS('(①本体)入力画面'!$BC$16:$BC$55,'(①本体)入力画面'!$E$16:$E$55,"計画",'(①本体)入力画面'!$K$16:$K$55,$B17)</f>
        <v>0</v>
      </c>
      <c r="H17" s="246">
        <f>COUNTIFS('(①本体)入力画面'!$E$16:$E$55,"計画",'(①本体)入力画面'!$K$16:$K$55,$B17,'(①本体)入力画面'!BI$16:BI$55,1)</f>
        <v>0</v>
      </c>
      <c r="I17" s="260">
        <f>SUMIFS('(①本体)入力画面'!$BJ$16:$BJ$55,'(①本体)入力画面'!$E$16:$E$55,"計画",'(①本体)入力画面'!$K$16:$K$55,$B17)</f>
        <v>0</v>
      </c>
      <c r="J17" s="260">
        <f>SUMIFS('(①本体)入力画面'!$BK$16:$BK$55,'(①本体)入力画面'!$E$16:$E$55,"計画",'(①本体)入力画面'!$K$16:$K$55,$B17)</f>
        <v>0</v>
      </c>
      <c r="K17" s="281">
        <f>SUMIFS('(①本体)入力画面'!$BL$16:$BL$55,'(①本体)入力画面'!$E$16:$E$55,"計画",'(①本体)入力画面'!$K$16:$K$55,$B17)</f>
        <v>0</v>
      </c>
      <c r="L17" s="281">
        <f>COUNTIFS('(①本体)入力画面'!$E$16:$E$55,"計画",'(①本体)入力画面'!$K$16:$K$55,$B17,'(①本体)入力画面'!BR$16:BR$55,1)</f>
        <v>0</v>
      </c>
      <c r="M17" s="247">
        <f>SUMIFS('(①本体)入力画面'!$BS$16:$BS$55,'(①本体)入力画面'!$E$16:$E$55,"計画",'(①本体)入力画面'!$K$16:$K$55,$B17)</f>
        <v>0</v>
      </c>
      <c r="N17" s="281">
        <f>SUMIFS('(①本体)入力画面'!$BT$16:$BT$55,'(①本体)入力画面'!$E$16:$E$55,"計画",'(①本体)入力画面'!$K$16:$K$55,$B17)</f>
        <v>0</v>
      </c>
      <c r="O17" s="281">
        <f>SUMIFS('(①本体)入力画面'!$BU$16:$BU$55,'(①本体)入力画面'!$E$16:$E$55,"計画",'(①本体)入力画面'!$K$16:$K$55,$B17)</f>
        <v>0</v>
      </c>
      <c r="P17" s="246">
        <f>COUNTIFS('(①本体)入力画面'!$E$16:$E$55,"計画",'(①本体)入力画面'!$K$16:$K$55,$B17,'(①本体)入力画面'!CA$16:CA$55,1)</f>
        <v>0</v>
      </c>
      <c r="Q17" s="260">
        <f>SUMIFS('(①本体)入力画面'!$CB$16:$CB$55,'(①本体)入力画面'!$E$16:$E$55,"計画",'(①本体)入力画面'!$K$16:$K$55,$B17)</f>
        <v>0</v>
      </c>
      <c r="R17" s="281">
        <f>SUMIFS('(①本体)入力画面'!$CC$16:$CC$55,'(①本体)入力画面'!$E$16:$E$55,"計画",'(①本体)入力画面'!$K$16:$K$55,$B17)</f>
        <v>0</v>
      </c>
      <c r="S17" s="281">
        <f>SUMIFS('(①本体)入力画面'!$CD$16:$CD$55,'(①本体)入力画面'!$E$16:$E$55,"計画",'(①本体)入力画面'!$K$16:$K$55,$B17)</f>
        <v>0</v>
      </c>
      <c r="T17" s="281">
        <f t="shared" si="4"/>
        <v>0</v>
      </c>
      <c r="U17" s="247">
        <f t="shared" si="5"/>
        <v>0</v>
      </c>
      <c r="V17" s="249">
        <f t="shared" si="6"/>
        <v>0</v>
      </c>
      <c r="W17" s="248">
        <f t="shared" si="7"/>
        <v>0</v>
      </c>
    </row>
    <row r="18" spans="1:38" ht="24.65" customHeight="1">
      <c r="A18" s="245">
        <v>11</v>
      </c>
      <c r="B18" s="900" t="s">
        <v>80</v>
      </c>
      <c r="C18" s="901"/>
      <c r="D18" s="281">
        <f>COUNTIFS('(①本体)入力画面'!$E$16:$E$55,"計画",'(①本体)入力画面'!$K$16:$K$55,$B18,'(①本体)入力画面'!AZ$16:AZ$55,1)</f>
        <v>0</v>
      </c>
      <c r="E18" s="247">
        <f>SUMIFS('(①本体)入力画面'!$BA$16:$BA$55,'(①本体)入力画面'!$E$16:$E$55,"計画",'(①本体)入力画面'!$K$16:$K$55,$B18)</f>
        <v>0</v>
      </c>
      <c r="F18" s="260">
        <f>SUMIFS('(①本体)入力画面'!$BB$16:$BB$55,'(①本体)入力画面'!$E$16:$E$55,"計画",'(①本体)入力画面'!$K$16:$K$55,$B18)</f>
        <v>0</v>
      </c>
      <c r="G18" s="281">
        <f>SUMIFS('(①本体)入力画面'!$BC$16:$BC$55,'(①本体)入力画面'!$E$16:$E$55,"計画",'(①本体)入力画面'!$K$16:$K$55,$B18)</f>
        <v>0</v>
      </c>
      <c r="H18" s="246">
        <f>COUNTIFS('(①本体)入力画面'!$E$16:$E$55,"計画",'(①本体)入力画面'!$K$16:$K$55,$B18,'(①本体)入力画面'!BI$16:BI$55,1)</f>
        <v>0</v>
      </c>
      <c r="I18" s="260">
        <f>SUMIFS('(①本体)入力画面'!$BJ$16:$BJ$55,'(①本体)入力画面'!$E$16:$E$55,"計画",'(①本体)入力画面'!$K$16:$K$55,$B18)</f>
        <v>0</v>
      </c>
      <c r="J18" s="260">
        <f>SUMIFS('(①本体)入力画面'!$BK$16:$BK$55,'(①本体)入力画面'!$E$16:$E$55,"計画",'(①本体)入力画面'!$K$16:$K$55,$B18)</f>
        <v>0</v>
      </c>
      <c r="K18" s="281">
        <f>SUMIFS('(①本体)入力画面'!$BL$16:$BL$55,'(①本体)入力画面'!$E$16:$E$55,"計画",'(①本体)入力画面'!$K$16:$K$55,$B18)</f>
        <v>0</v>
      </c>
      <c r="L18" s="281">
        <f>COUNTIFS('(①本体)入力画面'!$E$16:$E$55,"計画",'(①本体)入力画面'!$K$16:$K$55,$B18,'(①本体)入力画面'!BR$16:BR$55,1)</f>
        <v>0</v>
      </c>
      <c r="M18" s="247">
        <f>SUMIFS('(①本体)入力画面'!$BS$16:$BS$55,'(①本体)入力画面'!$E$16:$E$55,"計画",'(①本体)入力画面'!$K$16:$K$55,$B18)</f>
        <v>0</v>
      </c>
      <c r="N18" s="281">
        <f>SUMIFS('(①本体)入力画面'!$BT$16:$BT$55,'(①本体)入力画面'!$E$16:$E$55,"計画",'(①本体)入力画面'!$K$16:$K$55,$B18)</f>
        <v>0</v>
      </c>
      <c r="O18" s="281">
        <f>SUMIFS('(①本体)入力画面'!$BU$16:$BU$55,'(①本体)入力画面'!$E$16:$E$55,"計画",'(①本体)入力画面'!$K$16:$K$55,$B18)</f>
        <v>0</v>
      </c>
      <c r="P18" s="246">
        <f>COUNTIFS('(①本体)入力画面'!$E$16:$E$55,"計画",'(①本体)入力画面'!$K$16:$K$55,$B18,'(①本体)入力画面'!CA$16:CA$55,1)</f>
        <v>0</v>
      </c>
      <c r="Q18" s="260">
        <f>SUMIFS('(①本体)入力画面'!$CB$16:$CB$55,'(①本体)入力画面'!$E$16:$E$55,"計画",'(①本体)入力画面'!$K$16:$K$55,$B18)</f>
        <v>0</v>
      </c>
      <c r="R18" s="281">
        <f>SUMIFS('(①本体)入力画面'!$CC$16:$CC$55,'(①本体)入力画面'!$E$16:$E$55,"計画",'(①本体)入力画面'!$K$16:$K$55,$B18)</f>
        <v>0</v>
      </c>
      <c r="S18" s="281">
        <f>SUMIFS('(①本体)入力画面'!$CD$16:$CD$55,'(①本体)入力画面'!$E$16:$E$55,"計画",'(①本体)入力画面'!$K$16:$K$55,$B18)</f>
        <v>0</v>
      </c>
      <c r="T18" s="281">
        <f t="shared" si="4"/>
        <v>0</v>
      </c>
      <c r="U18" s="247">
        <f t="shared" si="5"/>
        <v>0</v>
      </c>
      <c r="V18" s="249">
        <f t="shared" si="6"/>
        <v>0</v>
      </c>
      <c r="W18" s="248">
        <f t="shared" si="7"/>
        <v>0</v>
      </c>
    </row>
    <row r="19" spans="1:38" ht="24.65" customHeight="1">
      <c r="A19" s="250">
        <v>12</v>
      </c>
      <c r="B19" s="896" t="s">
        <v>81</v>
      </c>
      <c r="C19" s="897"/>
      <c r="D19" s="281">
        <f>COUNTIFS('(①本体)入力画面'!$E$16:$E$55,"計画",'(①本体)入力画面'!$K$16:$K$55,$B19,'(①本体)入力画面'!AZ$16:AZ$55,1)</f>
        <v>0</v>
      </c>
      <c r="E19" s="247">
        <f>SUMIFS('(①本体)入力画面'!$BA$16:$BA$55,'(①本体)入力画面'!$E$16:$E$55,"計画",'(①本体)入力画面'!$K$16:$K$55,$B19)</f>
        <v>0</v>
      </c>
      <c r="F19" s="260">
        <f>SUMIFS('(①本体)入力画面'!$BB$16:$BB$55,'(①本体)入力画面'!$E$16:$E$55,"計画",'(①本体)入力画面'!$K$16:$K$55,$B19)</f>
        <v>0</v>
      </c>
      <c r="G19" s="281">
        <f>SUMIFS('(①本体)入力画面'!$BC$16:$BC$55,'(①本体)入力画面'!$E$16:$E$55,"計画",'(①本体)入力画面'!$K$16:$K$55,$B19)</f>
        <v>0</v>
      </c>
      <c r="H19" s="246">
        <f>COUNTIFS('(①本体)入力画面'!$E$16:$E$55,"計画",'(①本体)入力画面'!$K$16:$K$55,$B19,'(①本体)入力画面'!BI$16:BI$55,1)</f>
        <v>0</v>
      </c>
      <c r="I19" s="260">
        <f>SUMIFS('(①本体)入力画面'!$BJ$16:$BJ$55,'(①本体)入力画面'!$E$16:$E$55,"計画",'(①本体)入力画面'!$K$16:$K$55,$B19)</f>
        <v>0</v>
      </c>
      <c r="J19" s="260">
        <f>SUMIFS('(①本体)入力画面'!$BK$16:$BK$55,'(①本体)入力画面'!$E$16:$E$55,"計画",'(①本体)入力画面'!$K$16:$K$55,$B19)</f>
        <v>0</v>
      </c>
      <c r="K19" s="281">
        <f>SUMIFS('(①本体)入力画面'!$BL$16:$BL$55,'(①本体)入力画面'!$E$16:$E$55,"計画",'(①本体)入力画面'!$K$16:$K$55,$B19)</f>
        <v>0</v>
      </c>
      <c r="L19" s="281">
        <f>COUNTIFS('(①本体)入力画面'!$E$16:$E$55,"計画",'(①本体)入力画面'!$K$16:$K$55,$B19,'(①本体)入力画面'!BR$16:BR$55,1)</f>
        <v>0</v>
      </c>
      <c r="M19" s="247">
        <f>SUMIFS('(①本体)入力画面'!$BS$16:$BS$55,'(①本体)入力画面'!$E$16:$E$55,"計画",'(①本体)入力画面'!$K$16:$K$55,$B19)</f>
        <v>0</v>
      </c>
      <c r="N19" s="281">
        <f>SUMIFS('(①本体)入力画面'!$BT$16:$BT$55,'(①本体)入力画面'!$E$16:$E$55,"計画",'(①本体)入力画面'!$K$16:$K$55,$B19)</f>
        <v>0</v>
      </c>
      <c r="O19" s="281">
        <f>SUMIFS('(①本体)入力画面'!$BU$16:$BU$55,'(①本体)入力画面'!$E$16:$E$55,"計画",'(①本体)入力画面'!$K$16:$K$55,$B19)</f>
        <v>0</v>
      </c>
      <c r="P19" s="246">
        <f>COUNTIFS('(①本体)入力画面'!$E$16:$E$55,"計画",'(①本体)入力画面'!$K$16:$K$55,$B19,'(①本体)入力画面'!CA$16:CA$55,1)</f>
        <v>0</v>
      </c>
      <c r="Q19" s="260">
        <f>SUMIFS('(①本体)入力画面'!$CB$16:$CB$55,'(①本体)入力画面'!$E$16:$E$55,"計画",'(①本体)入力画面'!$K$16:$K$55,$B19)</f>
        <v>0</v>
      </c>
      <c r="R19" s="281">
        <f>SUMIFS('(①本体)入力画面'!$CC$16:$CC$55,'(①本体)入力画面'!$E$16:$E$55,"計画",'(①本体)入力画面'!$K$16:$K$55,$B19)</f>
        <v>0</v>
      </c>
      <c r="S19" s="281">
        <f>SUMIFS('(①本体)入力画面'!$CD$16:$CD$55,'(①本体)入力画面'!$E$16:$E$55,"計画",'(①本体)入力画面'!$K$16:$K$55,$B19)</f>
        <v>0</v>
      </c>
      <c r="T19" s="281">
        <f t="shared" si="4"/>
        <v>0</v>
      </c>
      <c r="U19" s="247">
        <f t="shared" si="5"/>
        <v>0</v>
      </c>
      <c r="V19" s="249">
        <f t="shared" si="6"/>
        <v>0</v>
      </c>
      <c r="W19" s="248">
        <f t="shared" si="7"/>
        <v>0</v>
      </c>
    </row>
    <row r="20" spans="1:38" ht="24.65" customHeight="1">
      <c r="A20" s="252">
        <v>13</v>
      </c>
      <c r="B20" s="896" t="s">
        <v>239</v>
      </c>
      <c r="C20" s="897"/>
      <c r="D20" s="281">
        <f>COUNTIFS('(①本体)入力画面'!$E$16:$E$55,"計画",'(①本体)入力画面'!$K$16:$K$55,$B20,'(①本体)入力画面'!AZ$16:AZ$55,1)</f>
        <v>0</v>
      </c>
      <c r="E20" s="247">
        <f>SUMIFS('(①本体)入力画面'!$BA$16:$BA$55,'(①本体)入力画面'!$E$16:$E$55,"計画",'(①本体)入力画面'!$K$16:$K$55,$B20)</f>
        <v>0</v>
      </c>
      <c r="F20" s="260">
        <f>SUMIFS('(①本体)入力画面'!$BB$16:$BB$55,'(①本体)入力画面'!$E$16:$E$55,"計画",'(①本体)入力画面'!$K$16:$K$55,$B20)</f>
        <v>0</v>
      </c>
      <c r="G20" s="281">
        <f>SUMIFS('(①本体)入力画面'!$BC$16:$BC$55,'(①本体)入力画面'!$E$16:$E$55,"計画",'(①本体)入力画面'!$K$16:$K$55,$B20)</f>
        <v>0</v>
      </c>
      <c r="H20" s="246">
        <f>COUNTIFS('(①本体)入力画面'!$E$16:$E$55,"計画",'(①本体)入力画面'!$K$16:$K$55,$B20,'(①本体)入力画面'!BI$16:BI$55,1)</f>
        <v>0</v>
      </c>
      <c r="I20" s="260">
        <f>SUMIFS('(①本体)入力画面'!$BJ$16:$BJ$55,'(①本体)入力画面'!$E$16:$E$55,"計画",'(①本体)入力画面'!$K$16:$K$55,$B20)</f>
        <v>0</v>
      </c>
      <c r="J20" s="260">
        <f>SUMIFS('(①本体)入力画面'!$BK$16:$BK$55,'(①本体)入力画面'!$E$16:$E$55,"計画",'(①本体)入力画面'!$K$16:$K$55,$B20)</f>
        <v>0</v>
      </c>
      <c r="K20" s="281">
        <f>SUMIFS('(①本体)入力画面'!$BL$16:$BL$55,'(①本体)入力画面'!$E$16:$E$55,"計画",'(①本体)入力画面'!$K$16:$K$55,$B20)</f>
        <v>0</v>
      </c>
      <c r="L20" s="281">
        <f>COUNTIFS('(①本体)入力画面'!$E$16:$E$55,"計画",'(①本体)入力画面'!$K$16:$K$55,$B20,'(①本体)入力画面'!BR$16:BR$55,1)</f>
        <v>0</v>
      </c>
      <c r="M20" s="247">
        <f>SUMIFS('(①本体)入力画面'!$BS$16:$BS$55,'(①本体)入力画面'!$E$16:$E$55,"計画",'(①本体)入力画面'!$K$16:$K$55,$B20)</f>
        <v>0</v>
      </c>
      <c r="N20" s="281">
        <f>SUMIFS('(①本体)入力画面'!$BT$16:$BT$55,'(①本体)入力画面'!$E$16:$E$55,"計画",'(①本体)入力画面'!$K$16:$K$55,$B20)</f>
        <v>0</v>
      </c>
      <c r="O20" s="281">
        <f>SUMIFS('(①本体)入力画面'!$BU$16:$BU$55,'(①本体)入力画面'!$E$16:$E$55,"計画",'(①本体)入力画面'!$K$16:$K$55,$B20)</f>
        <v>0</v>
      </c>
      <c r="P20" s="246">
        <f>COUNTIFS('(①本体)入力画面'!$E$16:$E$55,"計画",'(①本体)入力画面'!$K$16:$K$55,$B20,'(①本体)入力画面'!CA$16:CA$55,1)</f>
        <v>0</v>
      </c>
      <c r="Q20" s="260">
        <f>SUMIFS('(①本体)入力画面'!$CB$16:$CB$55,'(①本体)入力画面'!$E$16:$E$55,"計画",'(①本体)入力画面'!$K$16:$K$55,$B20)</f>
        <v>0</v>
      </c>
      <c r="R20" s="281">
        <f>SUMIFS('(①本体)入力画面'!$CC$16:$CC$55,'(①本体)入力画面'!$E$16:$E$55,"計画",'(①本体)入力画面'!$K$16:$K$55,$B20)</f>
        <v>0</v>
      </c>
      <c r="S20" s="281">
        <f>SUMIFS('(①本体)入力画面'!$CD$16:$CD$55,'(①本体)入力画面'!$E$16:$E$55,"計画",'(①本体)入力画面'!$K$16:$K$55,$B20)</f>
        <v>0</v>
      </c>
      <c r="T20" s="281">
        <f t="shared" si="4"/>
        <v>0</v>
      </c>
      <c r="U20" s="247">
        <f t="shared" si="5"/>
        <v>0</v>
      </c>
      <c r="V20" s="249">
        <f t="shared" si="6"/>
        <v>0</v>
      </c>
      <c r="W20" s="248">
        <f t="shared" si="7"/>
        <v>0</v>
      </c>
    </row>
    <row r="21" spans="1:38" ht="24.65" customHeight="1">
      <c r="A21" s="252">
        <v>14</v>
      </c>
      <c r="B21" s="896" t="s">
        <v>240</v>
      </c>
      <c r="C21" s="897"/>
      <c r="D21" s="281">
        <f>COUNTIFS('(①本体)入力画面'!$E$16:$E$55,"計画",'(①本体)入力画面'!$K$16:$K$55,$B21,'(①本体)入力画面'!AZ$16:AZ$55,1)</f>
        <v>0</v>
      </c>
      <c r="E21" s="247">
        <f>SUMIFS('(①本体)入力画面'!$BA$16:$BA$55,'(①本体)入力画面'!$E$16:$E$55,"計画",'(①本体)入力画面'!$K$16:$K$55,$B21)</f>
        <v>0</v>
      </c>
      <c r="F21" s="260">
        <f>SUMIFS('(①本体)入力画面'!$BB$16:$BB$55,'(①本体)入力画面'!$E$16:$E$55,"計画",'(①本体)入力画面'!$K$16:$K$55,$B21)</f>
        <v>0</v>
      </c>
      <c r="G21" s="281">
        <f>SUMIFS('(①本体)入力画面'!$BC$16:$BC$55,'(①本体)入力画面'!$E$16:$E$55,"計画",'(①本体)入力画面'!$K$16:$K$55,$B21)</f>
        <v>0</v>
      </c>
      <c r="H21" s="246">
        <f>COUNTIFS('(①本体)入力画面'!$E$16:$E$55,"計画",'(①本体)入力画面'!$K$16:$K$55,$B21,'(①本体)入力画面'!BI$16:BI$55,1)</f>
        <v>0</v>
      </c>
      <c r="I21" s="260">
        <f>SUMIFS('(①本体)入力画面'!$BJ$16:$BJ$55,'(①本体)入力画面'!$E$16:$E$55,"計画",'(①本体)入力画面'!$K$16:$K$55,$B21)</f>
        <v>0</v>
      </c>
      <c r="J21" s="260">
        <f>SUMIFS('(①本体)入力画面'!$BK$16:$BK$55,'(①本体)入力画面'!$E$16:$E$55,"計画",'(①本体)入力画面'!$K$16:$K$55,$B21)</f>
        <v>0</v>
      </c>
      <c r="K21" s="281">
        <f>SUMIFS('(①本体)入力画面'!$BL$16:$BL$55,'(①本体)入力画面'!$E$16:$E$55,"計画",'(①本体)入力画面'!$K$16:$K$55,$B21)</f>
        <v>0</v>
      </c>
      <c r="L21" s="281">
        <f>COUNTIFS('(①本体)入力画面'!$E$16:$E$55,"計画",'(①本体)入力画面'!$K$16:$K$55,$B21,'(①本体)入力画面'!BR$16:BR$55,1)</f>
        <v>0</v>
      </c>
      <c r="M21" s="247">
        <f>SUMIFS('(①本体)入力画面'!$BS$16:$BS$55,'(①本体)入力画面'!$E$16:$E$55,"計画",'(①本体)入力画面'!$K$16:$K$55,$B21)</f>
        <v>0</v>
      </c>
      <c r="N21" s="281">
        <f>SUMIFS('(①本体)入力画面'!$BT$16:$BT$55,'(①本体)入力画面'!$E$16:$E$55,"計画",'(①本体)入力画面'!$K$16:$K$55,$B21)</f>
        <v>0</v>
      </c>
      <c r="O21" s="281">
        <f>SUMIFS('(①本体)入力画面'!$BU$16:$BU$55,'(①本体)入力画面'!$E$16:$E$55,"計画",'(①本体)入力画面'!$K$16:$K$55,$B21)</f>
        <v>0</v>
      </c>
      <c r="P21" s="246">
        <f>COUNTIFS('(①本体)入力画面'!$E$16:$E$55,"計画",'(①本体)入力画面'!$K$16:$K$55,$B21,'(①本体)入力画面'!CA$16:CA$55,1)</f>
        <v>0</v>
      </c>
      <c r="Q21" s="260">
        <f>SUMIFS('(①本体)入力画面'!$CB$16:$CB$55,'(①本体)入力画面'!$E$16:$E$55,"計画",'(①本体)入力画面'!$K$16:$K$55,$B21)</f>
        <v>0</v>
      </c>
      <c r="R21" s="281">
        <f>SUMIFS('(①本体)入力画面'!$CC$16:$CC$55,'(①本体)入力画面'!$E$16:$E$55,"計画",'(①本体)入力画面'!$K$16:$K$55,$B21)</f>
        <v>0</v>
      </c>
      <c r="S21" s="281">
        <f>SUMIFS('(①本体)入力画面'!$CD$16:$CD$55,'(①本体)入力画面'!$E$16:$E$55,"計画",'(①本体)入力画面'!$K$16:$K$55,$B21)</f>
        <v>0</v>
      </c>
      <c r="T21" s="281">
        <f t="shared" si="4"/>
        <v>0</v>
      </c>
      <c r="U21" s="247">
        <f t="shared" si="5"/>
        <v>0</v>
      </c>
      <c r="V21" s="249">
        <f t="shared" si="6"/>
        <v>0</v>
      </c>
      <c r="W21" s="248">
        <f t="shared" si="7"/>
        <v>0</v>
      </c>
    </row>
    <row r="22" spans="1:38" ht="24.65" customHeight="1">
      <c r="A22" s="252">
        <v>15</v>
      </c>
      <c r="B22" s="896" t="s">
        <v>83</v>
      </c>
      <c r="C22" s="897"/>
      <c r="D22" s="281">
        <f>COUNTIFS('(①本体)入力画面'!$E$16:$E$55,"計画",'(①本体)入力画面'!$K$16:$K$55,$B22,'(①本体)入力画面'!AZ$16:AZ$55,1)</f>
        <v>0</v>
      </c>
      <c r="E22" s="247">
        <f>SUMIFS('(①本体)入力画面'!$BA$16:$BA$55,'(①本体)入力画面'!$E$16:$E$55,"計画",'(①本体)入力画面'!$K$16:$K$55,$B22)</f>
        <v>0</v>
      </c>
      <c r="F22" s="260">
        <f>SUMIFS('(①本体)入力画面'!$BB$16:$BB$55,'(①本体)入力画面'!$E$16:$E$55,"計画",'(①本体)入力画面'!$K$16:$K$55,$B22)</f>
        <v>0</v>
      </c>
      <c r="G22" s="281">
        <f>SUMIFS('(①本体)入力画面'!$BC$16:$BC$55,'(①本体)入力画面'!$E$16:$E$55,"計画",'(①本体)入力画面'!$K$16:$K$55,$B22)</f>
        <v>0</v>
      </c>
      <c r="H22" s="246">
        <f>COUNTIFS('(①本体)入力画面'!$E$16:$E$55,"計画",'(①本体)入力画面'!$K$16:$K$55,$B22,'(①本体)入力画面'!BI$16:BI$55,1)</f>
        <v>0</v>
      </c>
      <c r="I22" s="260">
        <f>SUMIFS('(①本体)入力画面'!$BJ$16:$BJ$55,'(①本体)入力画面'!$E$16:$E$55,"計画",'(①本体)入力画面'!$K$16:$K$55,$B22)</f>
        <v>0</v>
      </c>
      <c r="J22" s="260">
        <f>SUMIFS('(①本体)入力画面'!$BK$16:$BK$55,'(①本体)入力画面'!$E$16:$E$55,"計画",'(①本体)入力画面'!$K$16:$K$55,$B22)</f>
        <v>0</v>
      </c>
      <c r="K22" s="281">
        <f>SUMIFS('(①本体)入力画面'!$BL$16:$BL$55,'(①本体)入力画面'!$E$16:$E$55,"計画",'(①本体)入力画面'!$K$16:$K$55,$B22)</f>
        <v>0</v>
      </c>
      <c r="L22" s="281">
        <f>COUNTIFS('(①本体)入力画面'!$E$16:$E$55,"計画",'(①本体)入力画面'!$K$16:$K$55,$B22,'(①本体)入力画面'!BR$16:BR$55,1)</f>
        <v>0</v>
      </c>
      <c r="M22" s="247">
        <f>SUMIFS('(①本体)入力画面'!$BS$16:$BS$55,'(①本体)入力画面'!$E$16:$E$55,"計画",'(①本体)入力画面'!$K$16:$K$55,$B22)</f>
        <v>0</v>
      </c>
      <c r="N22" s="281">
        <f>SUMIFS('(①本体)入力画面'!$BT$16:$BT$55,'(①本体)入力画面'!$E$16:$E$55,"計画",'(①本体)入力画面'!$K$16:$K$55,$B22)</f>
        <v>0</v>
      </c>
      <c r="O22" s="281">
        <f>SUMIFS('(①本体)入力画面'!$BU$16:$BU$55,'(①本体)入力画面'!$E$16:$E$55,"計画",'(①本体)入力画面'!$K$16:$K$55,$B22)</f>
        <v>0</v>
      </c>
      <c r="P22" s="246">
        <f>COUNTIFS('(①本体)入力画面'!$E$16:$E$55,"計画",'(①本体)入力画面'!$K$16:$K$55,$B22,'(①本体)入力画面'!CA$16:CA$55,1)</f>
        <v>0</v>
      </c>
      <c r="Q22" s="260">
        <f>SUMIFS('(①本体)入力画面'!$CB$16:$CB$55,'(①本体)入力画面'!$E$16:$E$55,"計画",'(①本体)入力画面'!$K$16:$K$55,$B22)</f>
        <v>0</v>
      </c>
      <c r="R22" s="281">
        <f>SUMIFS('(①本体)入力画面'!$CC$16:$CC$55,'(①本体)入力画面'!$E$16:$E$55,"計画",'(①本体)入力画面'!$K$16:$K$55,$B22)</f>
        <v>0</v>
      </c>
      <c r="S22" s="281">
        <f>SUMIFS('(①本体)入力画面'!$CD$16:$CD$55,'(①本体)入力画面'!$E$16:$E$55,"計画",'(①本体)入力画面'!$K$16:$K$55,$B22)</f>
        <v>0</v>
      </c>
      <c r="T22" s="281">
        <f t="shared" ref="T22:W23" si="8">D22+H22+L22+P22</f>
        <v>0</v>
      </c>
      <c r="U22" s="247">
        <f t="shared" si="8"/>
        <v>0</v>
      </c>
      <c r="V22" s="249">
        <f t="shared" si="8"/>
        <v>0</v>
      </c>
      <c r="W22" s="248">
        <f t="shared" si="8"/>
        <v>0</v>
      </c>
    </row>
    <row r="23" spans="1:38" ht="24.65" customHeight="1">
      <c r="A23" s="252">
        <v>16</v>
      </c>
      <c r="B23" s="900" t="s">
        <v>84</v>
      </c>
      <c r="C23" s="901"/>
      <c r="D23" s="281">
        <f>COUNTIFS('(①本体)入力画面'!$E$16:$E$55,"計画",'(①本体)入力画面'!$K$16:$K$55,$B23,'(①本体)入力画面'!AZ$16:AZ$55,1)</f>
        <v>0</v>
      </c>
      <c r="E23" s="247">
        <f>SUMIFS('(①本体)入力画面'!$BA$16:$BA$55,'(①本体)入力画面'!$E$16:$E$55,"計画",'(①本体)入力画面'!$K$16:$K$55,$B23)</f>
        <v>0</v>
      </c>
      <c r="F23" s="260">
        <f>SUMIFS('(①本体)入力画面'!$BB$16:$BB$55,'(①本体)入力画面'!$E$16:$E$55,"計画",'(①本体)入力画面'!$K$16:$K$55,$B23)</f>
        <v>0</v>
      </c>
      <c r="G23" s="281">
        <f>SUMIFS('(①本体)入力画面'!$BC$16:$BC$55,'(①本体)入力画面'!$E$16:$E$55,"計画",'(①本体)入力画面'!$K$16:$K$55,$B23)</f>
        <v>0</v>
      </c>
      <c r="H23" s="246">
        <f>COUNTIFS('(①本体)入力画面'!$E$16:$E$55,"計画",'(①本体)入力画面'!$K$16:$K$55,$B23,'(①本体)入力画面'!BI$16:BI$55,1)</f>
        <v>0</v>
      </c>
      <c r="I23" s="260">
        <f>SUMIFS('(①本体)入力画面'!$BJ$16:$BJ$55,'(①本体)入力画面'!$E$16:$E$55,"計画",'(①本体)入力画面'!$K$16:$K$55,$B23)</f>
        <v>0</v>
      </c>
      <c r="J23" s="260">
        <f>SUMIFS('(①本体)入力画面'!$BK$16:$BK$55,'(①本体)入力画面'!$E$16:$E$55,"計画",'(①本体)入力画面'!$K$16:$K$55,$B23)</f>
        <v>0</v>
      </c>
      <c r="K23" s="281">
        <f>SUMIFS('(①本体)入力画面'!$BL$16:$BL$55,'(①本体)入力画面'!$E$16:$E$55,"計画",'(①本体)入力画面'!$K$16:$K$55,$B23)</f>
        <v>0</v>
      </c>
      <c r="L23" s="281">
        <f>COUNTIFS('(①本体)入力画面'!$E$16:$E$55,"計画",'(①本体)入力画面'!$K$16:$K$55,$B23,'(①本体)入力画面'!BR$16:BR$55,1)</f>
        <v>0</v>
      </c>
      <c r="M23" s="247">
        <f>SUMIFS('(①本体)入力画面'!$BS$16:$BS$55,'(①本体)入力画面'!$E$16:$E$55,"計画",'(①本体)入力画面'!$K$16:$K$55,$B23)</f>
        <v>0</v>
      </c>
      <c r="N23" s="281">
        <f>SUMIFS('(①本体)入力画面'!$BT$16:$BT$55,'(①本体)入力画面'!$E$16:$E$55,"計画",'(①本体)入力画面'!$K$16:$K$55,$B23)</f>
        <v>0</v>
      </c>
      <c r="O23" s="281">
        <f>SUMIFS('(①本体)入力画面'!$BU$16:$BU$55,'(①本体)入力画面'!$E$16:$E$55,"計画",'(①本体)入力画面'!$K$16:$K$55,$B23)</f>
        <v>0</v>
      </c>
      <c r="P23" s="246">
        <f>COUNTIFS('(①本体)入力画面'!$E$16:$E$55,"計画",'(①本体)入力画面'!$K$16:$K$55,$B23,'(①本体)入力画面'!CA$16:CA$55,1)</f>
        <v>0</v>
      </c>
      <c r="Q23" s="260">
        <f>SUMIFS('(①本体)入力画面'!$CB$16:$CB$55,'(①本体)入力画面'!$E$16:$E$55,"計画",'(①本体)入力画面'!$K$16:$K$55,$B23)</f>
        <v>0</v>
      </c>
      <c r="R23" s="281">
        <f>SUMIFS('(①本体)入力画面'!$CC$16:$CC$55,'(①本体)入力画面'!$E$16:$E$55,"計画",'(①本体)入力画面'!$K$16:$K$55,$B23)</f>
        <v>0</v>
      </c>
      <c r="S23" s="281">
        <f>SUMIFS('(①本体)入力画面'!$CD$16:$CD$55,'(①本体)入力画面'!$E$16:$E$55,"計画",'(①本体)入力画面'!$K$16:$K$55,$B23)</f>
        <v>0</v>
      </c>
      <c r="T23" s="281">
        <f t="shared" si="8"/>
        <v>0</v>
      </c>
      <c r="U23" s="247">
        <f t="shared" si="8"/>
        <v>0</v>
      </c>
      <c r="V23" s="249">
        <f t="shared" si="8"/>
        <v>0</v>
      </c>
      <c r="W23" s="248">
        <f t="shared" si="8"/>
        <v>0</v>
      </c>
    </row>
    <row r="24" spans="1:38" ht="24.65" customHeight="1">
      <c r="A24" s="253"/>
      <c r="B24" s="898" t="s">
        <v>198</v>
      </c>
      <c r="C24" s="899"/>
      <c r="D24" s="281">
        <f>SUM(D8:D23)</f>
        <v>0</v>
      </c>
      <c r="E24" s="247">
        <f t="shared" ref="E24:W24" si="9">SUM(E8:E23)</f>
        <v>0</v>
      </c>
      <c r="F24" s="262">
        <f t="shared" si="9"/>
        <v>0</v>
      </c>
      <c r="G24" s="281">
        <f t="shared" si="9"/>
        <v>0</v>
      </c>
      <c r="H24" s="246">
        <f t="shared" si="9"/>
        <v>0</v>
      </c>
      <c r="I24" s="260">
        <f t="shared" si="9"/>
        <v>0</v>
      </c>
      <c r="J24" s="262">
        <f t="shared" si="9"/>
        <v>0</v>
      </c>
      <c r="K24" s="281">
        <f t="shared" si="9"/>
        <v>0</v>
      </c>
      <c r="L24" s="281">
        <f t="shared" si="9"/>
        <v>0</v>
      </c>
      <c r="M24" s="247">
        <f t="shared" si="9"/>
        <v>0</v>
      </c>
      <c r="N24" s="281">
        <f t="shared" si="9"/>
        <v>0</v>
      </c>
      <c r="O24" s="281">
        <f t="shared" si="9"/>
        <v>0</v>
      </c>
      <c r="P24" s="246">
        <f t="shared" si="9"/>
        <v>0</v>
      </c>
      <c r="Q24" s="260">
        <f t="shared" si="9"/>
        <v>0</v>
      </c>
      <c r="R24" s="281">
        <f t="shared" si="9"/>
        <v>0</v>
      </c>
      <c r="S24" s="281">
        <f t="shared" si="9"/>
        <v>0</v>
      </c>
      <c r="T24" s="281">
        <f t="shared" si="9"/>
        <v>0</v>
      </c>
      <c r="U24" s="247">
        <f t="shared" si="9"/>
        <v>0</v>
      </c>
      <c r="V24" s="246">
        <f t="shared" si="9"/>
        <v>0</v>
      </c>
      <c r="W24" s="248">
        <f t="shared" si="9"/>
        <v>0</v>
      </c>
      <c r="X24" s="234"/>
      <c r="Y24" s="234"/>
      <c r="Z24" s="234"/>
      <c r="AA24" s="234"/>
      <c r="AB24" s="234"/>
      <c r="AC24" s="234"/>
      <c r="AD24" s="234"/>
      <c r="AE24" s="234"/>
      <c r="AF24" s="234"/>
      <c r="AG24" s="234"/>
      <c r="AH24" s="234"/>
    </row>
    <row r="25" spans="1:38" s="254" customFormat="1" ht="24.65" customHeight="1">
      <c r="A25" s="867"/>
      <c r="B25" s="867"/>
      <c r="C25" s="867"/>
      <c r="D25" s="867"/>
      <c r="E25" s="867"/>
      <c r="F25" s="867"/>
      <c r="G25" s="867"/>
      <c r="H25" s="867"/>
      <c r="I25" s="867"/>
      <c r="J25" s="867"/>
      <c r="K25" s="867"/>
      <c r="L25" s="867"/>
      <c r="M25" s="867"/>
      <c r="N25" s="867"/>
      <c r="O25" s="867"/>
      <c r="P25" s="867"/>
      <c r="Q25" s="867"/>
      <c r="R25" s="867"/>
      <c r="S25" s="867"/>
      <c r="T25" s="867"/>
      <c r="U25" s="867"/>
      <c r="V25" s="867"/>
      <c r="W25" s="867"/>
      <c r="X25" s="867"/>
      <c r="Y25" s="867"/>
      <c r="Z25" s="867"/>
      <c r="AA25" s="867"/>
      <c r="AB25" s="867"/>
      <c r="AC25" s="867"/>
      <c r="AD25" s="867"/>
      <c r="AE25" s="261"/>
      <c r="AF25" s="261"/>
      <c r="AG25" s="261"/>
      <c r="AH25" s="261"/>
      <c r="AI25" s="261"/>
      <c r="AJ25" s="261"/>
      <c r="AK25" s="261"/>
      <c r="AL25" s="261"/>
    </row>
    <row r="26" spans="1:38" s="255" customFormat="1" ht="24.65" customHeight="1">
      <c r="A26" s="867"/>
      <c r="B26" s="867"/>
      <c r="C26" s="867"/>
      <c r="D26" s="867"/>
      <c r="E26" s="867"/>
      <c r="F26" s="867"/>
      <c r="G26" s="867"/>
      <c r="H26" s="867"/>
      <c r="I26" s="867"/>
      <c r="J26" s="867"/>
      <c r="K26" s="867"/>
      <c r="L26" s="867"/>
      <c r="M26" s="867"/>
      <c r="N26" s="867"/>
      <c r="O26" s="867"/>
      <c r="P26" s="867"/>
      <c r="Q26" s="867"/>
      <c r="R26" s="867"/>
      <c r="S26" s="234"/>
      <c r="T26" s="234"/>
      <c r="U26" s="261"/>
      <c r="V26" s="261"/>
      <c r="W26" s="261"/>
      <c r="X26" s="261"/>
      <c r="Y26" s="261"/>
      <c r="Z26" s="261"/>
      <c r="AA26" s="261"/>
      <c r="AB26" s="261"/>
      <c r="AC26" s="261"/>
      <c r="AD26" s="261"/>
      <c r="AE26" s="261"/>
      <c r="AF26" s="261"/>
      <c r="AG26" s="261"/>
      <c r="AH26" s="261"/>
      <c r="AI26" s="261"/>
      <c r="AJ26" s="261"/>
      <c r="AK26" s="261"/>
      <c r="AL26" s="261"/>
    </row>
    <row r="27" spans="1:38" s="254" customFormat="1" ht="24.65" customHeight="1">
      <c r="A27" s="867"/>
      <c r="B27" s="867"/>
      <c r="C27" s="867"/>
      <c r="D27" s="867"/>
      <c r="E27" s="867"/>
      <c r="F27" s="867"/>
      <c r="G27" s="867"/>
      <c r="H27" s="867"/>
      <c r="I27" s="867"/>
      <c r="J27" s="867"/>
      <c r="K27" s="867"/>
      <c r="L27" s="867"/>
      <c r="M27" s="867"/>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K27" s="867"/>
      <c r="AL27" s="867"/>
    </row>
    <row r="28" spans="1:38" ht="24.65" customHeight="1">
      <c r="A28" s="254"/>
      <c r="B28" s="254"/>
      <c r="C28" s="254"/>
      <c r="D28" s="254"/>
      <c r="E28" s="254"/>
      <c r="F28" s="254"/>
      <c r="G28" s="254"/>
      <c r="H28" s="254"/>
      <c r="I28" s="254"/>
      <c r="J28" s="254"/>
      <c r="K28" s="254"/>
      <c r="L28" s="254"/>
      <c r="M28" s="254"/>
      <c r="AC28" s="256"/>
    </row>
    <row r="29" spans="1:38" ht="24.65" customHeight="1">
      <c r="D29" s="261" t="s">
        <v>241</v>
      </c>
      <c r="S29" s="261" t="s">
        <v>242</v>
      </c>
      <c r="AC29" s="256"/>
    </row>
    <row r="30" spans="1:38" ht="24.65" customHeight="1">
      <c r="A30" s="838" t="s">
        <v>228</v>
      </c>
      <c r="B30" s="852"/>
      <c r="C30" s="836"/>
      <c r="D30" s="882" t="s">
        <v>243</v>
      </c>
      <c r="E30" s="857"/>
      <c r="F30" s="857"/>
      <c r="G30" s="857"/>
      <c r="H30" s="882" t="s">
        <v>252</v>
      </c>
      <c r="I30" s="883"/>
      <c r="J30" s="883"/>
      <c r="K30" s="883"/>
      <c r="L30" s="882" t="s">
        <v>253</v>
      </c>
      <c r="M30" s="883"/>
      <c r="N30" s="883"/>
      <c r="O30" s="883"/>
      <c r="P30" s="856" t="s">
        <v>244</v>
      </c>
      <c r="Q30" s="857"/>
      <c r="R30" s="857"/>
      <c r="S30" s="858"/>
      <c r="T30" s="280"/>
    </row>
    <row r="31" spans="1:38" ht="24.65" customHeight="1">
      <c r="A31" s="853"/>
      <c r="B31" s="854"/>
      <c r="C31" s="906"/>
      <c r="D31" s="907" t="s">
        <v>266</v>
      </c>
      <c r="E31" s="909" t="s">
        <v>265</v>
      </c>
      <c r="F31" s="844" t="s">
        <v>195</v>
      </c>
      <c r="G31" s="904" t="s">
        <v>196</v>
      </c>
      <c r="H31" s="911" t="s">
        <v>266</v>
      </c>
      <c r="I31" s="836" t="s">
        <v>265</v>
      </c>
      <c r="J31" s="844" t="s">
        <v>195</v>
      </c>
      <c r="K31" s="904" t="s">
        <v>196</v>
      </c>
      <c r="L31" s="907" t="s">
        <v>266</v>
      </c>
      <c r="M31" s="909" t="s">
        <v>265</v>
      </c>
      <c r="N31" s="844" t="s">
        <v>195</v>
      </c>
      <c r="O31" s="838" t="s">
        <v>197</v>
      </c>
      <c r="P31" s="911" t="s">
        <v>266</v>
      </c>
      <c r="Q31" s="836" t="s">
        <v>265</v>
      </c>
      <c r="R31" s="838" t="s">
        <v>195</v>
      </c>
      <c r="S31" s="844" t="s">
        <v>196</v>
      </c>
    </row>
    <row r="32" spans="1:38" ht="24.65" customHeight="1">
      <c r="A32" s="839"/>
      <c r="B32" s="855"/>
      <c r="C32" s="837"/>
      <c r="D32" s="908"/>
      <c r="E32" s="910"/>
      <c r="F32" s="845"/>
      <c r="G32" s="839"/>
      <c r="H32" s="912"/>
      <c r="I32" s="837"/>
      <c r="J32" s="845"/>
      <c r="K32" s="905"/>
      <c r="L32" s="908"/>
      <c r="M32" s="910"/>
      <c r="N32" s="845"/>
      <c r="O32" s="839"/>
      <c r="P32" s="912"/>
      <c r="Q32" s="837"/>
      <c r="R32" s="839"/>
      <c r="S32" s="845"/>
    </row>
    <row r="33" spans="1:19" ht="24.65" customHeight="1">
      <c r="A33" s="251">
        <v>1</v>
      </c>
      <c r="B33" s="902" t="s">
        <v>234</v>
      </c>
      <c r="C33" s="903"/>
      <c r="D33" s="281">
        <f>COUNTIFS('(①本体)入力画面'!$E$16:$E$55,"計画",'(①本体)入力画面'!$K$16:$K$55,$B33,'(①本体)入力画面'!DK$16:DK$55,1)</f>
        <v>0</v>
      </c>
      <c r="E33" s="247">
        <f>SUMIFS('(①本体)入力画面'!$DL$16:$DL$55,'(①本体)入力画面'!$E$16:$E$55,"計画",'(①本体)入力画面'!$K$16:$K$55,$B33)</f>
        <v>0</v>
      </c>
      <c r="F33" s="248">
        <f>SUMIFS('(①本体)入力画面'!$DM$16:$DM$55,'(①本体)入力画面'!$E$16:$E$55,"計画",'(①本体)入力画面'!$K$16:$K$55,$B33)</f>
        <v>0</v>
      </c>
      <c r="G33" s="281">
        <f>SUMIFS('(①本体)入力画面'!$DN$16:$DN$55,'(①本体)入力画面'!$E$16:$E$55,"計画",'(①本体)入力画面'!$K$16:$K$55,$B33)</f>
        <v>0</v>
      </c>
      <c r="H33" s="246">
        <f>COUNTIFS('(①本体)入力画面'!$E$16:$E$55,"計画",'(①本体)入力画面'!$K$16:$K$55,$B33,'(①本体)入力画面'!DT$16:DT$55,1)</f>
        <v>0</v>
      </c>
      <c r="I33" s="260">
        <f>SUMIFS('(①本体)入力画面'!$DU$16:$DU$55,'(①本体)入力画面'!$E$16:$E$55,"計画",'(①本体)入力画面'!$K$16:$K$55,$B33)</f>
        <v>0</v>
      </c>
      <c r="J33" s="248">
        <f>SUMIFS('(①本体)入力画面'!$DV$16:$DV$55,'(①本体)入力画面'!$E$16:$E$55,"計画",'(①本体)入力画面'!$K$16:$K$55,$B33)</f>
        <v>0</v>
      </c>
      <c r="K33" s="281">
        <f>SUMIFS('(①本体)入力画面'!$DW$16:$DW$55,'(①本体)入力画面'!$E$16:$E$55,"計画",'(①本体)入力画面'!$K$16:$K$55,$B33)</f>
        <v>0</v>
      </c>
      <c r="L33" s="281">
        <f>COUNTIFS('(①本体)入力画面'!$E$16:$E$55,"計画",'(①本体)入力画面'!$K$16:$K$55,$B33,'(①本体)入力画面'!EC$16:EC$55,1)</f>
        <v>0</v>
      </c>
      <c r="M33" s="247">
        <f>SUMIFS('(①本体)入力画面'!$ED$16:$ED$55,'(①本体)入力画面'!$E$16:$E$55,"計画",'(①本体)入力画面'!$K$16:$K$55,$B33)</f>
        <v>0</v>
      </c>
      <c r="N33" s="257">
        <f>SUMIFS('(①本体)入力画面'!$EE$16:$EE$55,'(①本体)入力画面'!$E$16:$E$55,"計画",'(①本体)入力画面'!$K$16:$K$55,$B33)</f>
        <v>0</v>
      </c>
      <c r="O33" s="281">
        <f>SUMIFS('(①本体)入力画面'!$EF$16:$EF$55,'(①本体)入力画面'!$E$16:$E$55,"計画",'(①本体)入力画面'!$K$16:$K$55,$B33)</f>
        <v>0</v>
      </c>
      <c r="P33" s="258">
        <f t="shared" ref="P33:P34" si="10">D33+H33+L33</f>
        <v>0</v>
      </c>
      <c r="Q33" s="260">
        <f t="shared" ref="Q33:Q34" si="11">E33+I33+M33</f>
        <v>0</v>
      </c>
      <c r="R33" s="281">
        <f t="shared" ref="R33:R34" si="12">F33+J33+N33</f>
        <v>0</v>
      </c>
      <c r="S33" s="248">
        <f t="shared" ref="S33:S34" si="13">+G33+K33+O33</f>
        <v>0</v>
      </c>
    </row>
    <row r="34" spans="1:19" ht="24.65" customHeight="1">
      <c r="A34" s="250">
        <v>2</v>
      </c>
      <c r="B34" s="900" t="s">
        <v>235</v>
      </c>
      <c r="C34" s="901"/>
      <c r="D34" s="281">
        <f>COUNTIFS('(①本体)入力画面'!$E$16:$E$55,"計画",'(①本体)入力画面'!$K$16:$K$55,$B34,'(①本体)入力画面'!DK$16:DK$55,1)</f>
        <v>0</v>
      </c>
      <c r="E34" s="247">
        <f>SUMIFS('(①本体)入力画面'!$DL$16:$DL$55,'(①本体)入力画面'!$E$16:$E$55,"計画",'(①本体)入力画面'!$K$16:$K$55,$B34)</f>
        <v>0</v>
      </c>
      <c r="F34" s="248">
        <f>SUMIFS('(①本体)入力画面'!$DM$16:$DM$55,'(①本体)入力画面'!$E$16:$E$55,"計画",'(①本体)入力画面'!$K$16:$K$55,$B34)</f>
        <v>0</v>
      </c>
      <c r="G34" s="281">
        <f>SUMIFS('(①本体)入力画面'!$DN$16:$DN$55,'(①本体)入力画面'!$E$16:$E$55,"計画",'(①本体)入力画面'!$K$16:$K$55,$B34)</f>
        <v>0</v>
      </c>
      <c r="H34" s="246">
        <f>COUNTIFS('(①本体)入力画面'!$E$16:$E$55,"計画",'(①本体)入力画面'!$K$16:$K$55,$B34,'(①本体)入力画面'!DT$16:DT$55,1)</f>
        <v>0</v>
      </c>
      <c r="I34" s="260">
        <f>SUMIFS('(①本体)入力画面'!$DU$16:$DU$55,'(①本体)入力画面'!$E$16:$E$55,"計画",'(①本体)入力画面'!$K$16:$K$55,$B34)</f>
        <v>0</v>
      </c>
      <c r="J34" s="248">
        <f>SUMIFS('(①本体)入力画面'!$DV$16:$DV$55,'(①本体)入力画面'!$E$16:$E$55,"計画",'(①本体)入力画面'!$K$16:$K$55,$B34)</f>
        <v>0</v>
      </c>
      <c r="K34" s="281">
        <f>SUMIFS('(①本体)入力画面'!$DW$16:$DW$55,'(①本体)入力画面'!$E$16:$E$55,"計画",'(①本体)入力画面'!$K$16:$K$55,$B34)</f>
        <v>0</v>
      </c>
      <c r="L34" s="281">
        <f>COUNTIFS('(①本体)入力画面'!$E$16:$E$55,"計画",'(①本体)入力画面'!$K$16:$K$55,$B34,'(①本体)入力画面'!EC$16:EC$55,1)</f>
        <v>0</v>
      </c>
      <c r="M34" s="247">
        <f>SUMIFS('(①本体)入力画面'!$ED$16:$ED$55,'(①本体)入力画面'!$E$16:$E$55,"計画",'(①本体)入力画面'!$K$16:$K$55,$B34)</f>
        <v>0</v>
      </c>
      <c r="N34" s="257">
        <f>SUMIFS('(①本体)入力画面'!$EE$16:$EE$55,'(①本体)入力画面'!$E$16:$E$55,"計画",'(①本体)入力画面'!$K$16:$K$55,$B34)</f>
        <v>0</v>
      </c>
      <c r="O34" s="281">
        <f>SUMIFS('(①本体)入力画面'!$EF$16:$EF$55,'(①本体)入力画面'!$E$16:$E$55,"計画",'(①本体)入力画面'!$K$16:$K$55,$B34)</f>
        <v>0</v>
      </c>
      <c r="P34" s="258">
        <f t="shared" si="10"/>
        <v>0</v>
      </c>
      <c r="Q34" s="260">
        <f t="shared" si="11"/>
        <v>0</v>
      </c>
      <c r="R34" s="281">
        <f t="shared" si="12"/>
        <v>0</v>
      </c>
      <c r="S34" s="248">
        <f t="shared" si="13"/>
        <v>0</v>
      </c>
    </row>
    <row r="35" spans="1:19" ht="24.65" customHeight="1">
      <c r="A35" s="245">
        <v>3</v>
      </c>
      <c r="B35" s="900" t="s">
        <v>72</v>
      </c>
      <c r="C35" s="901"/>
      <c r="D35" s="281">
        <f>COUNTIFS('(①本体)入力画面'!$E$16:$E$55,"計画",'(①本体)入力画面'!$K$16:$K$55,$B35,'(①本体)入力画面'!DK$16:DK$55,1)</f>
        <v>0</v>
      </c>
      <c r="E35" s="247">
        <f>SUMIFS('(①本体)入力画面'!$DL$16:$DL$55,'(①本体)入力画面'!$E$16:$E$55,"計画",'(①本体)入力画面'!$K$16:$K$55,$B35)</f>
        <v>0</v>
      </c>
      <c r="F35" s="248">
        <f>SUMIFS('(①本体)入力画面'!$DM$16:$DM$55,'(①本体)入力画面'!$E$16:$E$55,"計画",'(①本体)入力画面'!$K$16:$K$55,$B35)</f>
        <v>0</v>
      </c>
      <c r="G35" s="281">
        <f>SUMIFS('(①本体)入力画面'!$DN$16:$DN$55,'(①本体)入力画面'!$E$16:$E$55,"計画",'(①本体)入力画面'!$K$16:$K$55,$B35)</f>
        <v>0</v>
      </c>
      <c r="H35" s="246">
        <f>COUNTIFS('(①本体)入力画面'!$E$16:$E$55,"計画",'(①本体)入力画面'!$K$16:$K$55,$B35,'(①本体)入力画面'!DT$16:DT$55,1)</f>
        <v>0</v>
      </c>
      <c r="I35" s="260">
        <f>SUMIFS('(①本体)入力画面'!$DU$16:$DU$55,'(①本体)入力画面'!$E$16:$E$55,"計画",'(①本体)入力画面'!$K$16:$K$55,$B35)</f>
        <v>0</v>
      </c>
      <c r="J35" s="248">
        <f>SUMIFS('(①本体)入力画面'!$DV$16:$DV$55,'(①本体)入力画面'!$E$16:$E$55,"計画",'(①本体)入力画面'!$K$16:$K$55,$B35)</f>
        <v>0</v>
      </c>
      <c r="K35" s="281">
        <f>SUMIFS('(①本体)入力画面'!$DW$16:$DW$55,'(①本体)入力画面'!$E$16:$E$55,"計画",'(①本体)入力画面'!$K$16:$K$55,$B35)</f>
        <v>0</v>
      </c>
      <c r="L35" s="281">
        <f>COUNTIFS('(①本体)入力画面'!$E$16:$E$55,"計画",'(①本体)入力画面'!$K$16:$K$55,$B35,'(①本体)入力画面'!EC$16:EC$55,1)</f>
        <v>0</v>
      </c>
      <c r="M35" s="247">
        <f>SUMIFS('(①本体)入力画面'!$ED$16:$ED$55,'(①本体)入力画面'!$E$16:$E$55,"計画",'(①本体)入力画面'!$K$16:$K$55,$B35)</f>
        <v>0</v>
      </c>
      <c r="N35" s="257">
        <f>SUMIFS('(①本体)入力画面'!$EE$16:$EE$55,'(①本体)入力画面'!$E$16:$E$55,"計画",'(①本体)入力画面'!$K$16:$K$55,$B35)</f>
        <v>0</v>
      </c>
      <c r="O35" s="281">
        <f>SUMIFS('(①本体)入力画面'!$EF$16:$EF$55,'(①本体)入力画面'!$E$16:$E$55,"計画",'(①本体)入力画面'!$K$16:$K$55,$B35)</f>
        <v>0</v>
      </c>
      <c r="P35" s="258">
        <f t="shared" ref="P35:P46" si="14">D35+H35+L35</f>
        <v>0</v>
      </c>
      <c r="Q35" s="260">
        <f t="shared" ref="Q35:Q46" si="15">E35+I35+M35</f>
        <v>0</v>
      </c>
      <c r="R35" s="281">
        <f t="shared" ref="R35:R46" si="16">F35+J35+N35</f>
        <v>0</v>
      </c>
      <c r="S35" s="248">
        <f t="shared" ref="S35:S45" si="17">+G35+K35+O35</f>
        <v>0</v>
      </c>
    </row>
    <row r="36" spans="1:19" ht="24.65" customHeight="1">
      <c r="A36" s="250">
        <v>4</v>
      </c>
      <c r="B36" s="900" t="s">
        <v>245</v>
      </c>
      <c r="C36" s="901"/>
      <c r="D36" s="281">
        <f>COUNTIFS('(①本体)入力画面'!$E$16:$E$55,"計画",'(①本体)入力画面'!$K$16:$K$55,$B36,'(①本体)入力画面'!DK$16:DK$55,1)</f>
        <v>0</v>
      </c>
      <c r="E36" s="247">
        <f>SUMIFS('(①本体)入力画面'!$DL$16:$DL$55,'(①本体)入力画面'!$E$16:$E$55,"計画",'(①本体)入力画面'!$K$16:$K$55,$B36)</f>
        <v>0</v>
      </c>
      <c r="F36" s="248">
        <f>SUMIFS('(①本体)入力画面'!$DM$16:$DM$55,'(①本体)入力画面'!$E$16:$E$55,"計画",'(①本体)入力画面'!$K$16:$K$55,$B36)</f>
        <v>0</v>
      </c>
      <c r="G36" s="281">
        <f>SUMIFS('(①本体)入力画面'!$DN$16:$DN$55,'(①本体)入力画面'!$E$16:$E$55,"計画",'(①本体)入力画面'!$K$16:$K$55,$B36)</f>
        <v>0</v>
      </c>
      <c r="H36" s="246">
        <f>COUNTIFS('(①本体)入力画面'!$E$16:$E$55,"計画",'(①本体)入力画面'!$K$16:$K$55,$B36,'(①本体)入力画面'!DT$16:DT$55,1)</f>
        <v>0</v>
      </c>
      <c r="I36" s="260">
        <f>SUMIFS('(①本体)入力画面'!$DU$16:$DU$55,'(①本体)入力画面'!$E$16:$E$55,"計画",'(①本体)入力画面'!$K$16:$K$55,$B36)</f>
        <v>0</v>
      </c>
      <c r="J36" s="248">
        <f>SUMIFS('(①本体)入力画面'!$DV$16:$DV$55,'(①本体)入力画面'!$E$16:$E$55,"計画",'(①本体)入力画面'!$K$16:$K$55,$B36)</f>
        <v>0</v>
      </c>
      <c r="K36" s="281">
        <f>SUMIFS('(①本体)入力画面'!$DW$16:$DW$55,'(①本体)入力画面'!$E$16:$E$55,"計画",'(①本体)入力画面'!$K$16:$K$55,$B36)</f>
        <v>0</v>
      </c>
      <c r="L36" s="281">
        <f>COUNTIFS('(①本体)入力画面'!$E$16:$E$55,"計画",'(①本体)入力画面'!$K$16:$K$55,$B36,'(①本体)入力画面'!EC$16:EC$55,1)</f>
        <v>0</v>
      </c>
      <c r="M36" s="247">
        <f>SUMIFS('(①本体)入力画面'!$ED$16:$ED$55,'(①本体)入力画面'!$E$16:$E$55,"計画",'(①本体)入力画面'!$K$16:$K$55,$B36)</f>
        <v>0</v>
      </c>
      <c r="N36" s="257">
        <f>SUMIFS('(①本体)入力画面'!$EE$16:$EE$55,'(①本体)入力画面'!$E$16:$E$55,"計画",'(①本体)入力画面'!$K$16:$K$55,$B36)</f>
        <v>0</v>
      </c>
      <c r="O36" s="281">
        <f>SUMIFS('(①本体)入力画面'!$EF$16:$EF$55,'(①本体)入力画面'!$E$16:$E$55,"計画",'(①本体)入力画面'!$K$16:$K$55,$B36)</f>
        <v>0</v>
      </c>
      <c r="P36" s="258">
        <f t="shared" si="14"/>
        <v>0</v>
      </c>
      <c r="Q36" s="260">
        <f t="shared" si="15"/>
        <v>0</v>
      </c>
      <c r="R36" s="281">
        <f t="shared" si="16"/>
        <v>0</v>
      </c>
      <c r="S36" s="248">
        <f t="shared" si="17"/>
        <v>0</v>
      </c>
    </row>
    <row r="37" spans="1:19" ht="24.65" customHeight="1">
      <c r="A37" s="251">
        <v>5</v>
      </c>
      <c r="B37" s="900" t="s">
        <v>74</v>
      </c>
      <c r="C37" s="901"/>
      <c r="D37" s="281">
        <f>COUNTIFS('(①本体)入力画面'!$E$16:$E$55,"計画",'(①本体)入力画面'!$K$16:$K$55,$B37,'(①本体)入力画面'!DK$16:DK$55,1)</f>
        <v>0</v>
      </c>
      <c r="E37" s="247">
        <f>SUMIFS('(①本体)入力画面'!$DL$16:$DL$55,'(①本体)入力画面'!$E$16:$E$55,"計画",'(①本体)入力画面'!$K$16:$K$55,$B37)</f>
        <v>0</v>
      </c>
      <c r="F37" s="248">
        <f>SUMIFS('(①本体)入力画面'!$DM$16:$DM$55,'(①本体)入力画面'!$E$16:$E$55,"計画",'(①本体)入力画面'!$K$16:$K$55,$B37)</f>
        <v>0</v>
      </c>
      <c r="G37" s="281">
        <f>SUMIFS('(①本体)入力画面'!$DN$16:$DN$55,'(①本体)入力画面'!$E$16:$E$55,"計画",'(①本体)入力画面'!$K$16:$K$55,$B37)</f>
        <v>0</v>
      </c>
      <c r="H37" s="246">
        <f>COUNTIFS('(①本体)入力画面'!$E$16:$E$55,"計画",'(①本体)入力画面'!$K$16:$K$55,$B37,'(①本体)入力画面'!DT$16:DT$55,1)</f>
        <v>0</v>
      </c>
      <c r="I37" s="260">
        <f>SUMIFS('(①本体)入力画面'!$DU$16:$DU$55,'(①本体)入力画面'!$E$16:$E$55,"計画",'(①本体)入力画面'!$K$16:$K$55,$B37)</f>
        <v>0</v>
      </c>
      <c r="J37" s="248">
        <f>SUMIFS('(①本体)入力画面'!$DV$16:$DV$55,'(①本体)入力画面'!$E$16:$E$55,"計画",'(①本体)入力画面'!$K$16:$K$55,$B37)</f>
        <v>0</v>
      </c>
      <c r="K37" s="281">
        <f>SUMIFS('(①本体)入力画面'!$DW$16:$DW$55,'(①本体)入力画面'!$E$16:$E$55,"計画",'(①本体)入力画面'!$K$16:$K$55,$B37)</f>
        <v>0</v>
      </c>
      <c r="L37" s="281">
        <f>COUNTIFS('(①本体)入力画面'!$E$16:$E$55,"計画",'(①本体)入力画面'!$K$16:$K$55,$B37,'(①本体)入力画面'!EC$16:EC$55,1)</f>
        <v>0</v>
      </c>
      <c r="M37" s="247">
        <f>SUMIFS('(①本体)入力画面'!$ED$16:$ED$55,'(①本体)入力画面'!$E$16:$E$55,"計画",'(①本体)入力画面'!$K$16:$K$55,$B37)</f>
        <v>0</v>
      </c>
      <c r="N37" s="257">
        <f>SUMIFS('(①本体)入力画面'!$EE$16:$EE$55,'(①本体)入力画面'!$E$16:$E$55,"計画",'(①本体)入力画面'!$K$16:$K$55,$B37)</f>
        <v>0</v>
      </c>
      <c r="O37" s="281">
        <f>SUMIFS('(①本体)入力画面'!$EF$16:$EF$55,'(①本体)入力画面'!$E$16:$E$55,"計画",'(①本体)入力画面'!$K$16:$K$55,$B37)</f>
        <v>0</v>
      </c>
      <c r="P37" s="258">
        <f t="shared" si="14"/>
        <v>0</v>
      </c>
      <c r="Q37" s="260">
        <f t="shared" si="15"/>
        <v>0</v>
      </c>
      <c r="R37" s="281">
        <f t="shared" si="16"/>
        <v>0</v>
      </c>
      <c r="S37" s="248">
        <f t="shared" si="17"/>
        <v>0</v>
      </c>
    </row>
    <row r="38" spans="1:19" ht="24.65" customHeight="1">
      <c r="A38" s="250">
        <v>6</v>
      </c>
      <c r="B38" s="900" t="s">
        <v>75</v>
      </c>
      <c r="C38" s="901"/>
      <c r="D38" s="281">
        <f>COUNTIFS('(①本体)入力画面'!$E$16:$E$55,"計画",'(①本体)入力画面'!$K$16:$K$55,$B38,'(①本体)入力画面'!DK$16:DK$55,1)</f>
        <v>0</v>
      </c>
      <c r="E38" s="247">
        <f>SUMIFS('(①本体)入力画面'!$DL$16:$DL$55,'(①本体)入力画面'!$E$16:$E$55,"計画",'(①本体)入力画面'!$K$16:$K$55,$B38)</f>
        <v>0</v>
      </c>
      <c r="F38" s="260">
        <f>SUMIFS('(①本体)入力画面'!$DM$16:$DM$55,'(①本体)入力画面'!$E$16:$E$55,"計画",'(①本体)入力画面'!$K$16:$K$55,$B38)</f>
        <v>0</v>
      </c>
      <c r="G38" s="281">
        <f>SUMIFS('(①本体)入力画面'!$DN$16:$DN$55,'(①本体)入力画面'!$E$16:$E$55,"計画",'(①本体)入力画面'!$K$16:$K$55,$B38)</f>
        <v>0</v>
      </c>
      <c r="H38" s="246">
        <f>COUNTIFS('(①本体)入力画面'!$E$16:$E$55,"計画",'(①本体)入力画面'!$K$16:$K$55,$B38,'(①本体)入力画面'!DT$16:DT$55,1)</f>
        <v>0</v>
      </c>
      <c r="I38" s="260">
        <f>SUMIFS('(①本体)入力画面'!$DU$16:$DU$55,'(①本体)入力画面'!$E$16:$E$55,"計画",'(①本体)入力画面'!$K$16:$K$55,$B38)</f>
        <v>0</v>
      </c>
      <c r="J38" s="260">
        <f>SUMIFS('(①本体)入力画面'!$DV$16:$DV$55,'(①本体)入力画面'!$E$16:$E$55,"計画",'(①本体)入力画面'!$K$16:$K$55,$B38)</f>
        <v>0</v>
      </c>
      <c r="K38" s="281">
        <f>SUMIFS('(①本体)入力画面'!$DW$16:$DW$55,'(①本体)入力画面'!$E$16:$E$55,"計画",'(①本体)入力画面'!$K$16:$K$55,$B38)</f>
        <v>0</v>
      </c>
      <c r="L38" s="281">
        <f>COUNTIFS('(①本体)入力画面'!$E$16:$E$55,"計画",'(①本体)入力画面'!$K$16:$K$55,$B38,'(①本体)入力画面'!EC$16:EC$55,1)</f>
        <v>0</v>
      </c>
      <c r="M38" s="247">
        <f>SUMIFS('(①本体)入力画面'!$ED$16:$ED$55,'(①本体)入力画面'!$E$16:$E$55,"計画",'(①本体)入力画面'!$K$16:$K$55,$B38)</f>
        <v>0</v>
      </c>
      <c r="N38" s="257">
        <f>SUMIFS('(①本体)入力画面'!$EE$16:$EE$55,'(①本体)入力画面'!$E$16:$E$55,"計画",'(①本体)入力画面'!$K$16:$K$55,$B38)</f>
        <v>0</v>
      </c>
      <c r="O38" s="281">
        <f>SUMIFS('(①本体)入力画面'!$EF$16:$EF$55,'(①本体)入力画面'!$E$16:$E$55,"計画",'(①本体)入力画面'!$K$16:$K$55,$B38)</f>
        <v>0</v>
      </c>
      <c r="P38" s="258">
        <f t="shared" si="14"/>
        <v>0</v>
      </c>
      <c r="Q38" s="260">
        <f t="shared" si="15"/>
        <v>0</v>
      </c>
      <c r="R38" s="281">
        <f t="shared" si="16"/>
        <v>0</v>
      </c>
      <c r="S38" s="248">
        <f t="shared" si="17"/>
        <v>0</v>
      </c>
    </row>
    <row r="39" spans="1:19" ht="24.65" customHeight="1">
      <c r="A39" s="245">
        <v>7</v>
      </c>
      <c r="B39" s="900" t="s">
        <v>246</v>
      </c>
      <c r="C39" s="901"/>
      <c r="D39" s="281">
        <f>COUNTIFS('(①本体)入力画面'!$E$16:$E$55,"計画",'(①本体)入力画面'!$K$16:$K$55,$B39,'(①本体)入力画面'!DK$16:DK$55,1)</f>
        <v>0</v>
      </c>
      <c r="E39" s="247">
        <f>SUMIFS('(①本体)入力画面'!$DL$16:$DL$55,'(①本体)入力画面'!$E$16:$E$55,"計画",'(①本体)入力画面'!$K$16:$K$55,$B39)</f>
        <v>0</v>
      </c>
      <c r="F39" s="260">
        <f>SUMIFS('(①本体)入力画面'!$DM$16:$DM$55,'(①本体)入力画面'!$E$16:$E$55,"計画",'(①本体)入力画面'!$K$16:$K$55,$B39)</f>
        <v>0</v>
      </c>
      <c r="G39" s="281">
        <f>SUMIFS('(①本体)入力画面'!$DN$16:$DN$55,'(①本体)入力画面'!$E$16:$E$55,"計画",'(①本体)入力画面'!$K$16:$K$55,$B39)</f>
        <v>0</v>
      </c>
      <c r="H39" s="246">
        <f>COUNTIFS('(①本体)入力画面'!$E$16:$E$55,"計画",'(①本体)入力画面'!$K$16:$K$55,$B39,'(①本体)入力画面'!DT$16:DT$55,1)</f>
        <v>0</v>
      </c>
      <c r="I39" s="260">
        <f>SUMIFS('(①本体)入力画面'!$DU$16:$DU$55,'(①本体)入力画面'!$E$16:$E$55,"計画",'(①本体)入力画面'!$K$16:$K$55,$B39)</f>
        <v>0</v>
      </c>
      <c r="J39" s="260">
        <f>SUMIFS('(①本体)入力画面'!$DV$16:$DV$55,'(①本体)入力画面'!$E$16:$E$55,"計画",'(①本体)入力画面'!$K$16:$K$55,$B39)</f>
        <v>0</v>
      </c>
      <c r="K39" s="281">
        <f>SUMIFS('(①本体)入力画面'!$DW$16:$DW$55,'(①本体)入力画面'!$E$16:$E$55,"計画",'(①本体)入力画面'!$K$16:$K$55,$B39)</f>
        <v>0</v>
      </c>
      <c r="L39" s="281">
        <f>COUNTIFS('(①本体)入力画面'!$E$16:$E$55,"計画",'(①本体)入力画面'!$K$16:$K$55,$B39,'(①本体)入力画面'!EC$16:EC$55,1)</f>
        <v>0</v>
      </c>
      <c r="M39" s="247">
        <f>SUMIFS('(①本体)入力画面'!$ED$16:$ED$55,'(①本体)入力画面'!$E$16:$E$55,"計画",'(①本体)入力画面'!$K$16:$K$55,$B39)</f>
        <v>0</v>
      </c>
      <c r="N39" s="257">
        <f>SUMIFS('(①本体)入力画面'!$EE$16:$EE$55,'(①本体)入力画面'!$E$16:$E$55,"計画",'(①本体)入力画面'!$K$16:$K$55,$B39)</f>
        <v>0</v>
      </c>
      <c r="O39" s="281">
        <f>SUMIFS('(①本体)入力画面'!$EF$16:$EF$55,'(①本体)入力画面'!$E$16:$E$55,"計画",'(①本体)入力画面'!$K$16:$K$55,$B39)</f>
        <v>0</v>
      </c>
      <c r="P39" s="258">
        <f t="shared" si="14"/>
        <v>0</v>
      </c>
      <c r="Q39" s="260">
        <f t="shared" si="15"/>
        <v>0</v>
      </c>
      <c r="R39" s="281">
        <f t="shared" si="16"/>
        <v>0</v>
      </c>
      <c r="S39" s="248">
        <f t="shared" si="17"/>
        <v>0</v>
      </c>
    </row>
    <row r="40" spans="1:19" ht="24.65" customHeight="1">
      <c r="A40" s="250">
        <v>8</v>
      </c>
      <c r="B40" s="900" t="s">
        <v>77</v>
      </c>
      <c r="C40" s="901"/>
      <c r="D40" s="281">
        <f>COUNTIFS('(①本体)入力画面'!$E$16:$E$55,"計画",'(①本体)入力画面'!$K$16:$K$55,$B40,'(①本体)入力画面'!DK$16:DK$55,1)</f>
        <v>0</v>
      </c>
      <c r="E40" s="247">
        <f>SUMIFS('(①本体)入力画面'!$DL$16:$DL$55,'(①本体)入力画面'!$E$16:$E$55,"計画",'(①本体)入力画面'!$K$16:$K$55,$B40)</f>
        <v>0</v>
      </c>
      <c r="F40" s="260">
        <f>SUMIFS('(①本体)入力画面'!$DM$16:$DM$55,'(①本体)入力画面'!$E$16:$E$55,"計画",'(①本体)入力画面'!$K$16:$K$55,$B40)</f>
        <v>0</v>
      </c>
      <c r="G40" s="281">
        <f>SUMIFS('(①本体)入力画面'!$DN$16:$DN$55,'(①本体)入力画面'!$E$16:$E$55,"計画",'(①本体)入力画面'!$K$16:$K$55,$B40)</f>
        <v>0</v>
      </c>
      <c r="H40" s="246">
        <f>COUNTIFS('(①本体)入力画面'!$E$16:$E$55,"計画",'(①本体)入力画面'!$K$16:$K$55,$B40,'(①本体)入力画面'!DT$16:DT$55,1)</f>
        <v>0</v>
      </c>
      <c r="I40" s="260">
        <f>SUMIFS('(①本体)入力画面'!$DU$16:$DU$55,'(①本体)入力画面'!$E$16:$E$55,"計画",'(①本体)入力画面'!$K$16:$K$55,$B40)</f>
        <v>0</v>
      </c>
      <c r="J40" s="260">
        <f>SUMIFS('(①本体)入力画面'!$DV$16:$DV$55,'(①本体)入力画面'!$E$16:$E$55,"計画",'(①本体)入力画面'!$K$16:$K$55,$B40)</f>
        <v>0</v>
      </c>
      <c r="K40" s="281">
        <f>SUMIFS('(①本体)入力画面'!$DW$16:$DW$55,'(①本体)入力画面'!$E$16:$E$55,"計画",'(①本体)入力画面'!$K$16:$K$55,$B40)</f>
        <v>0</v>
      </c>
      <c r="L40" s="281">
        <f>COUNTIFS('(①本体)入力画面'!$E$16:$E$55,"計画",'(①本体)入力画面'!$K$16:$K$55,$B40,'(①本体)入力画面'!EC$16:EC$55,1)</f>
        <v>0</v>
      </c>
      <c r="M40" s="247">
        <f>SUMIFS('(①本体)入力画面'!$ED$16:$ED$55,'(①本体)入力画面'!$E$16:$E$55,"計画",'(①本体)入力画面'!$K$16:$K$55,$B40)</f>
        <v>0</v>
      </c>
      <c r="N40" s="257">
        <f>SUMIFS('(①本体)入力画面'!$EE$16:$EE$55,'(①本体)入力画面'!$E$16:$E$55,"計画",'(①本体)入力画面'!$K$16:$K$55,$B40)</f>
        <v>0</v>
      </c>
      <c r="O40" s="281">
        <f>SUMIFS('(①本体)入力画面'!$EF$16:$EF$55,'(①本体)入力画面'!$E$16:$E$55,"計画",'(①本体)入力画面'!$K$16:$K$55,$B40)</f>
        <v>0</v>
      </c>
      <c r="P40" s="258">
        <f t="shared" si="14"/>
        <v>0</v>
      </c>
      <c r="Q40" s="260">
        <f t="shared" si="15"/>
        <v>0</v>
      </c>
      <c r="R40" s="281">
        <f t="shared" si="16"/>
        <v>0</v>
      </c>
      <c r="S40" s="248">
        <f t="shared" si="17"/>
        <v>0</v>
      </c>
    </row>
    <row r="41" spans="1:19" ht="24.65" customHeight="1">
      <c r="A41" s="251">
        <v>9</v>
      </c>
      <c r="B41" s="900" t="s">
        <v>78</v>
      </c>
      <c r="C41" s="901"/>
      <c r="D41" s="281">
        <f>COUNTIFS('(①本体)入力画面'!$E$16:$E$55,"計画",'(①本体)入力画面'!$K$16:$K$55,$B41,'(①本体)入力画面'!DK$16:DK$55,1)</f>
        <v>0</v>
      </c>
      <c r="E41" s="247">
        <f>SUMIFS('(①本体)入力画面'!$DL$16:$DL$55,'(①本体)入力画面'!$E$16:$E$55,"計画",'(①本体)入力画面'!$K$16:$K$55,$B41)</f>
        <v>0</v>
      </c>
      <c r="F41" s="260">
        <f>SUMIFS('(①本体)入力画面'!$DM$16:$DM$55,'(①本体)入力画面'!$E$16:$E$55,"計画",'(①本体)入力画面'!$K$16:$K$55,$B41)</f>
        <v>0</v>
      </c>
      <c r="G41" s="281">
        <f>SUMIFS('(①本体)入力画面'!$DN$16:$DN$55,'(①本体)入力画面'!$E$16:$E$55,"計画",'(①本体)入力画面'!$K$16:$K$55,$B41)</f>
        <v>0</v>
      </c>
      <c r="H41" s="246">
        <f>COUNTIFS('(①本体)入力画面'!$E$16:$E$55,"計画",'(①本体)入力画面'!$K$16:$K$55,$B41,'(①本体)入力画面'!DT$16:DT$55,1)</f>
        <v>0</v>
      </c>
      <c r="I41" s="260">
        <f>SUMIFS('(①本体)入力画面'!$DU$16:$DU$55,'(①本体)入力画面'!$E$16:$E$55,"計画",'(①本体)入力画面'!$K$16:$K$55,$B41)</f>
        <v>0</v>
      </c>
      <c r="J41" s="260">
        <f>SUMIFS('(①本体)入力画面'!$DV$16:$DV$55,'(①本体)入力画面'!$E$16:$E$55,"計画",'(①本体)入力画面'!$K$16:$K$55,$B41)</f>
        <v>0</v>
      </c>
      <c r="K41" s="281">
        <f>SUMIFS('(①本体)入力画面'!$DW$16:$DW$55,'(①本体)入力画面'!$E$16:$E$55,"計画",'(①本体)入力画面'!$K$16:$K$55,$B41)</f>
        <v>0</v>
      </c>
      <c r="L41" s="281">
        <f>COUNTIFS('(①本体)入力画面'!$E$16:$E$55,"計画",'(①本体)入力画面'!$K$16:$K$55,$B41,'(①本体)入力画面'!EC$16:EC$55,1)</f>
        <v>0</v>
      </c>
      <c r="M41" s="247">
        <f>SUMIFS('(①本体)入力画面'!$ED$16:$ED$55,'(①本体)入力画面'!$E$16:$E$55,"計画",'(①本体)入力画面'!$K$16:$K$55,$B41)</f>
        <v>0</v>
      </c>
      <c r="N41" s="257">
        <f>SUMIFS('(①本体)入力画面'!$EE$16:$EE$55,'(①本体)入力画面'!$E$16:$E$55,"計画",'(①本体)入力画面'!$K$16:$K$55,$B41)</f>
        <v>0</v>
      </c>
      <c r="O41" s="281">
        <f>SUMIFS('(①本体)入力画面'!$EF$16:$EF$55,'(①本体)入力画面'!$E$16:$E$55,"計画",'(①本体)入力画面'!$K$16:$K$55,$B41)</f>
        <v>0</v>
      </c>
      <c r="P41" s="258">
        <f t="shared" si="14"/>
        <v>0</v>
      </c>
      <c r="Q41" s="260">
        <f t="shared" si="15"/>
        <v>0</v>
      </c>
      <c r="R41" s="281">
        <f t="shared" si="16"/>
        <v>0</v>
      </c>
      <c r="S41" s="248">
        <f t="shared" si="17"/>
        <v>0</v>
      </c>
    </row>
    <row r="42" spans="1:19" ht="24.65" customHeight="1">
      <c r="A42" s="250">
        <v>10</v>
      </c>
      <c r="B42" s="900" t="s">
        <v>79</v>
      </c>
      <c r="C42" s="901"/>
      <c r="D42" s="281">
        <f>COUNTIFS('(①本体)入力画面'!$E$16:$E$55,"計画",'(①本体)入力画面'!$K$16:$K$55,$B42,'(①本体)入力画面'!DK$16:DK$55,1)</f>
        <v>0</v>
      </c>
      <c r="E42" s="247">
        <f>SUMIFS('(①本体)入力画面'!$DL$16:$DL$55,'(①本体)入力画面'!$E$16:$E$55,"計画",'(①本体)入力画面'!$K$16:$K$55,$B42)</f>
        <v>0</v>
      </c>
      <c r="F42" s="260">
        <f>SUMIFS('(①本体)入力画面'!$DM$16:$DM$55,'(①本体)入力画面'!$E$16:$E$55,"計画",'(①本体)入力画面'!$K$16:$K$55,$B42)</f>
        <v>0</v>
      </c>
      <c r="G42" s="281">
        <f>SUMIFS('(①本体)入力画面'!$DN$16:$DN$55,'(①本体)入力画面'!$E$16:$E$55,"計画",'(①本体)入力画面'!$K$16:$K$55,$B42)</f>
        <v>0</v>
      </c>
      <c r="H42" s="246">
        <f>COUNTIFS('(①本体)入力画面'!$E$16:$E$55,"計画",'(①本体)入力画面'!$K$16:$K$55,$B42,'(①本体)入力画面'!DT$16:DT$55,1)</f>
        <v>0</v>
      </c>
      <c r="I42" s="260">
        <f>SUMIFS('(①本体)入力画面'!$DU$16:$DU$55,'(①本体)入力画面'!$E$16:$E$55,"計画",'(①本体)入力画面'!$K$16:$K$55,$B42)</f>
        <v>0</v>
      </c>
      <c r="J42" s="260">
        <f>SUMIFS('(①本体)入力画面'!$DV$16:$DV$55,'(①本体)入力画面'!$E$16:$E$55,"計画",'(①本体)入力画面'!$K$16:$K$55,$B42)</f>
        <v>0</v>
      </c>
      <c r="K42" s="281">
        <f>SUMIFS('(①本体)入力画面'!$DW$16:$DW$55,'(①本体)入力画面'!$E$16:$E$55,"計画",'(①本体)入力画面'!$K$16:$K$55,$B42)</f>
        <v>0</v>
      </c>
      <c r="L42" s="281">
        <f>COUNTIFS('(①本体)入力画面'!$E$16:$E$55,"計画",'(①本体)入力画面'!$K$16:$K$55,$B42,'(①本体)入力画面'!EC$16:EC$55,1)</f>
        <v>0</v>
      </c>
      <c r="M42" s="247">
        <f>SUMIFS('(①本体)入力画面'!$ED$16:$ED$55,'(①本体)入力画面'!$E$16:$E$55,"計画",'(①本体)入力画面'!$K$16:$K$55,$B42)</f>
        <v>0</v>
      </c>
      <c r="N42" s="257">
        <f>SUMIFS('(①本体)入力画面'!$EE$16:$EE$55,'(①本体)入力画面'!$E$16:$E$55,"計画",'(①本体)入力画面'!$K$16:$K$55,$B42)</f>
        <v>0</v>
      </c>
      <c r="O42" s="281">
        <f>SUMIFS('(①本体)入力画面'!$EF$16:$EF$55,'(①本体)入力画面'!$E$16:$E$55,"計画",'(①本体)入力画面'!$K$16:$K$55,$B42)</f>
        <v>0</v>
      </c>
      <c r="P42" s="258">
        <f t="shared" si="14"/>
        <v>0</v>
      </c>
      <c r="Q42" s="260">
        <f t="shared" si="15"/>
        <v>0</v>
      </c>
      <c r="R42" s="281">
        <f t="shared" si="16"/>
        <v>0</v>
      </c>
      <c r="S42" s="248">
        <f t="shared" si="17"/>
        <v>0</v>
      </c>
    </row>
    <row r="43" spans="1:19" ht="24.65" customHeight="1">
      <c r="A43" s="245">
        <v>11</v>
      </c>
      <c r="B43" s="900" t="s">
        <v>80</v>
      </c>
      <c r="C43" s="901"/>
      <c r="D43" s="281">
        <f>COUNTIFS('(①本体)入力画面'!$E$16:$E$55,"計画",'(①本体)入力画面'!$K$16:$K$55,$B43,'(①本体)入力画面'!DK$16:DK$55,1)</f>
        <v>0</v>
      </c>
      <c r="E43" s="247">
        <f>SUMIFS('(①本体)入力画面'!$DL$16:$DL$55,'(①本体)入力画面'!$E$16:$E$55,"計画",'(①本体)入力画面'!$K$16:$K$55,$B43)</f>
        <v>0</v>
      </c>
      <c r="F43" s="260">
        <f>SUMIFS('(①本体)入力画面'!$DM$16:$DM$55,'(①本体)入力画面'!$E$16:$E$55,"計画",'(①本体)入力画面'!$K$16:$K$55,$B43)</f>
        <v>0</v>
      </c>
      <c r="G43" s="281">
        <f>SUMIFS('(①本体)入力画面'!$DN$16:$DN$55,'(①本体)入力画面'!$E$16:$E$55,"計画",'(①本体)入力画面'!$K$16:$K$55,$B43)</f>
        <v>0</v>
      </c>
      <c r="H43" s="246">
        <f>COUNTIFS('(①本体)入力画面'!$E$16:$E$55,"計画",'(①本体)入力画面'!$K$16:$K$55,$B43,'(①本体)入力画面'!DT$16:DT$55,1)</f>
        <v>0</v>
      </c>
      <c r="I43" s="260">
        <f>SUMIFS('(①本体)入力画面'!$DU$16:$DU$55,'(①本体)入力画面'!$E$16:$E$55,"計画",'(①本体)入力画面'!$K$16:$K$55,$B43)</f>
        <v>0</v>
      </c>
      <c r="J43" s="260">
        <f>SUMIFS('(①本体)入力画面'!$DV$16:$DV$55,'(①本体)入力画面'!$E$16:$E$55,"計画",'(①本体)入力画面'!$K$16:$K$55,$B43)</f>
        <v>0</v>
      </c>
      <c r="K43" s="281">
        <f>SUMIFS('(①本体)入力画面'!$DW$16:$DW$55,'(①本体)入力画面'!$E$16:$E$55,"計画",'(①本体)入力画面'!$K$16:$K$55,$B43)</f>
        <v>0</v>
      </c>
      <c r="L43" s="281">
        <f>COUNTIFS('(①本体)入力画面'!$E$16:$E$55,"計画",'(①本体)入力画面'!$K$16:$K$55,$B43,'(①本体)入力画面'!EC$16:EC$55,1)</f>
        <v>0</v>
      </c>
      <c r="M43" s="247">
        <f>SUMIFS('(①本体)入力画面'!$ED$16:$ED$55,'(①本体)入力画面'!$E$16:$E$55,"計画",'(①本体)入力画面'!$K$16:$K$55,$B43)</f>
        <v>0</v>
      </c>
      <c r="N43" s="257">
        <f>SUMIFS('(①本体)入力画面'!$EE$16:$EE$55,'(①本体)入力画面'!$E$16:$E$55,"計画",'(①本体)入力画面'!$K$16:$K$55,$B43)</f>
        <v>0</v>
      </c>
      <c r="O43" s="281">
        <f>SUMIFS('(①本体)入力画面'!$EF$16:$EF$55,'(①本体)入力画面'!$E$16:$E$55,"計画",'(①本体)入力画面'!$K$16:$K$55,$B43)</f>
        <v>0</v>
      </c>
      <c r="P43" s="258">
        <f t="shared" si="14"/>
        <v>0</v>
      </c>
      <c r="Q43" s="260">
        <f t="shared" si="15"/>
        <v>0</v>
      </c>
      <c r="R43" s="281">
        <f t="shared" si="16"/>
        <v>0</v>
      </c>
      <c r="S43" s="248">
        <f t="shared" si="17"/>
        <v>0</v>
      </c>
    </row>
    <row r="44" spans="1:19" ht="24.65" customHeight="1">
      <c r="A44" s="250">
        <v>12</v>
      </c>
      <c r="B44" s="896" t="s">
        <v>247</v>
      </c>
      <c r="C44" s="897"/>
      <c r="D44" s="281">
        <f>COUNTIFS('(①本体)入力画面'!$E$16:$E$55,"計画",'(①本体)入力画面'!$K$16:$K$55,$B44,'(①本体)入力画面'!DK$16:DK$55,1)</f>
        <v>0</v>
      </c>
      <c r="E44" s="247">
        <f>SUMIFS('(①本体)入力画面'!$DL$16:$DL$55,'(①本体)入力画面'!$E$16:$E$55,"計画",'(①本体)入力画面'!$K$16:$K$55,$B44)</f>
        <v>0</v>
      </c>
      <c r="F44" s="260">
        <f>SUMIFS('(①本体)入力画面'!$DM$16:$DM$55,'(①本体)入力画面'!$E$16:$E$55,"計画",'(①本体)入力画面'!$K$16:$K$55,$B44)</f>
        <v>0</v>
      </c>
      <c r="G44" s="281">
        <f>SUMIFS('(①本体)入力画面'!$DN$16:$DN$55,'(①本体)入力画面'!$E$16:$E$55,"計画",'(①本体)入力画面'!$K$16:$K$55,$B44)</f>
        <v>0</v>
      </c>
      <c r="H44" s="246">
        <f>COUNTIFS('(①本体)入力画面'!$E$16:$E$55,"計画",'(①本体)入力画面'!$K$16:$K$55,$B44,'(①本体)入力画面'!DT$16:DT$55,1)</f>
        <v>0</v>
      </c>
      <c r="I44" s="260">
        <f>SUMIFS('(①本体)入力画面'!$DU$16:$DU$55,'(①本体)入力画面'!$E$16:$E$55,"計画",'(①本体)入力画面'!$K$16:$K$55,$B44)</f>
        <v>0</v>
      </c>
      <c r="J44" s="260">
        <f>SUMIFS('(①本体)入力画面'!$DV$16:$DV$55,'(①本体)入力画面'!$E$16:$E$55,"計画",'(①本体)入力画面'!$K$16:$K$55,$B44)</f>
        <v>0</v>
      </c>
      <c r="K44" s="281">
        <f>SUMIFS('(①本体)入力画面'!$DW$16:$DW$55,'(①本体)入力画面'!$E$16:$E$55,"計画",'(①本体)入力画面'!$K$16:$K$55,$B44)</f>
        <v>0</v>
      </c>
      <c r="L44" s="281">
        <f>COUNTIFS('(①本体)入力画面'!$E$16:$E$55,"計画",'(①本体)入力画面'!$K$16:$K$55,$B44,'(①本体)入力画面'!EC$16:EC$55,1)</f>
        <v>0</v>
      </c>
      <c r="M44" s="247">
        <f>SUMIFS('(①本体)入力画面'!$ED$16:$ED$55,'(①本体)入力画面'!$E$16:$E$55,"計画",'(①本体)入力画面'!$K$16:$K$55,$B44)</f>
        <v>0</v>
      </c>
      <c r="N44" s="281">
        <f>SUMIFS('(①本体)入力画面'!$EE$16:$EE$55,'(①本体)入力画面'!$E$16:$E$55,"計画",'(①本体)入力画面'!$K$16:$K$55,$B44)</f>
        <v>0</v>
      </c>
      <c r="O44" s="281">
        <f>SUMIFS('(①本体)入力画面'!$EF$16:$EF$55,'(①本体)入力画面'!$E$16:$E$55,"計画",'(①本体)入力画面'!$K$16:$K$55,$B44)</f>
        <v>0</v>
      </c>
      <c r="P44" s="258">
        <f t="shared" si="14"/>
        <v>0</v>
      </c>
      <c r="Q44" s="260">
        <f t="shared" si="15"/>
        <v>0</v>
      </c>
      <c r="R44" s="281">
        <f t="shared" si="16"/>
        <v>0</v>
      </c>
      <c r="S44" s="248">
        <f t="shared" si="17"/>
        <v>0</v>
      </c>
    </row>
    <row r="45" spans="1:19" ht="24.65" customHeight="1">
      <c r="A45" s="252">
        <v>13</v>
      </c>
      <c r="B45" s="896" t="s">
        <v>82</v>
      </c>
      <c r="C45" s="897"/>
      <c r="D45" s="281">
        <f>COUNTIFS('(①本体)入力画面'!$E$16:$E$55,"計画",'(①本体)入力画面'!$K$16:$K$55,$B45,'(①本体)入力画面'!DK$16:DK$55,1)</f>
        <v>0</v>
      </c>
      <c r="E45" s="247">
        <f>SUMIFS('(①本体)入力画面'!$DL$16:$DL$55,'(①本体)入力画面'!$E$16:$E$55,"計画",'(①本体)入力画面'!$K$16:$K$55,$B45)</f>
        <v>0</v>
      </c>
      <c r="F45" s="260">
        <f>SUMIFS('(①本体)入力画面'!$DM$16:$DM$55,'(①本体)入力画面'!$E$16:$E$55,"計画",'(①本体)入力画面'!$K$16:$K$55,$B45)</f>
        <v>0</v>
      </c>
      <c r="G45" s="281">
        <f>SUMIFS('(①本体)入力画面'!$DN$16:$DN$55,'(①本体)入力画面'!$E$16:$E$55,"計画",'(①本体)入力画面'!$K$16:$K$55,$B45)</f>
        <v>0</v>
      </c>
      <c r="H45" s="246">
        <f>COUNTIFS('(①本体)入力画面'!$E$16:$E$55,"計画",'(①本体)入力画面'!$K$16:$K$55,$B45,'(①本体)入力画面'!DT$16:DT$55,1)</f>
        <v>0</v>
      </c>
      <c r="I45" s="260">
        <f>SUMIFS('(①本体)入力画面'!$DU$16:$DU$55,'(①本体)入力画面'!$E$16:$E$55,"計画",'(①本体)入力画面'!$K$16:$K$55,$B45)</f>
        <v>0</v>
      </c>
      <c r="J45" s="260">
        <f>SUMIFS('(①本体)入力画面'!$DV$16:$DV$55,'(①本体)入力画面'!$E$16:$E$55,"計画",'(①本体)入力画面'!$K$16:$K$55,$B45)</f>
        <v>0</v>
      </c>
      <c r="K45" s="281">
        <f>SUMIFS('(①本体)入力画面'!$DW$16:$DW$55,'(①本体)入力画面'!$E$16:$E$55,"計画",'(①本体)入力画面'!$K$16:$K$55,$B45)</f>
        <v>0</v>
      </c>
      <c r="L45" s="281">
        <f>COUNTIFS('(①本体)入力画面'!$E$16:$E$55,"計画",'(①本体)入力画面'!$K$16:$K$55,$B45,'(①本体)入力画面'!EC$16:EC$55,1)</f>
        <v>0</v>
      </c>
      <c r="M45" s="247">
        <f>SUMIFS('(①本体)入力画面'!$ED$16:$ED$55,'(①本体)入力画面'!$E$16:$E$55,"計画",'(①本体)入力画面'!$K$16:$K$55,$B45)</f>
        <v>0</v>
      </c>
      <c r="N45" s="257">
        <f>SUMIFS('(①本体)入力画面'!$EE$16:$EE$55,'(①本体)入力画面'!$E$16:$E$55,"計画",'(①本体)入力画面'!$K$16:$K$55,$B45)</f>
        <v>0</v>
      </c>
      <c r="O45" s="281">
        <f>SUMIFS('(①本体)入力画面'!$EF$16:$EF$55,'(①本体)入力画面'!$E$16:$E$55,"計画",'(①本体)入力画面'!$K$16:$K$55,$B45)</f>
        <v>0</v>
      </c>
      <c r="P45" s="258">
        <f t="shared" si="14"/>
        <v>0</v>
      </c>
      <c r="Q45" s="260">
        <f t="shared" si="15"/>
        <v>0</v>
      </c>
      <c r="R45" s="281">
        <f t="shared" si="16"/>
        <v>0</v>
      </c>
      <c r="S45" s="248">
        <f t="shared" si="17"/>
        <v>0</v>
      </c>
    </row>
    <row r="46" spans="1:19" ht="24.65" customHeight="1">
      <c r="A46" s="252">
        <v>14</v>
      </c>
      <c r="B46" s="896" t="s">
        <v>240</v>
      </c>
      <c r="C46" s="897"/>
      <c r="D46" s="281">
        <f>COUNTIFS('(①本体)入力画面'!$E$16:$E$55,"計画",'(①本体)入力画面'!$K$16:$K$55,$B46,'(①本体)入力画面'!DK$16:DK$55,1)</f>
        <v>0</v>
      </c>
      <c r="E46" s="247">
        <f>SUMIFS('(①本体)入力画面'!$DL$16:$DL$55,'(①本体)入力画面'!$E$16:$E$55,"計画",'(①本体)入力画面'!$K$16:$K$55,$B46)</f>
        <v>0</v>
      </c>
      <c r="F46" s="260">
        <f>SUMIFS('(①本体)入力画面'!$DM$16:$DM$55,'(①本体)入力画面'!$E$16:$E$55,"計画",'(①本体)入力画面'!$K$16:$K$55,$B46)</f>
        <v>0</v>
      </c>
      <c r="G46" s="281">
        <f>SUMIFS('(①本体)入力画面'!$DN$16:$DN$55,'(①本体)入力画面'!$E$16:$E$55,"計画",'(①本体)入力画面'!$K$16:$K$55,$B46)</f>
        <v>0</v>
      </c>
      <c r="H46" s="246">
        <f>COUNTIFS('(①本体)入力画面'!$E$16:$E$55,"計画",'(①本体)入力画面'!$K$16:$K$55,$B46,'(①本体)入力画面'!DT$16:DT$55,1)</f>
        <v>0</v>
      </c>
      <c r="I46" s="260">
        <f>SUMIFS('(①本体)入力画面'!$DU$16:$DU$55,'(①本体)入力画面'!$E$16:$E$55,"計画",'(①本体)入力画面'!$K$16:$K$55,$B46)</f>
        <v>0</v>
      </c>
      <c r="J46" s="260">
        <f>SUMIFS('(①本体)入力画面'!$DV$16:$DV$55,'(①本体)入力画面'!$E$16:$E$55,"計画",'(①本体)入力画面'!$K$16:$K$55,$B46)</f>
        <v>0</v>
      </c>
      <c r="K46" s="281">
        <f>SUMIFS('(①本体)入力画面'!$DW$16:$DW$55,'(①本体)入力画面'!$E$16:$E$55,"計画",'(①本体)入力画面'!$K$16:$K$55,$B46)</f>
        <v>0</v>
      </c>
      <c r="L46" s="281">
        <f>COUNTIFS('(①本体)入力画面'!$E$16:$E$55,"計画",'(①本体)入力画面'!$K$16:$K$55,$B46,'(①本体)入力画面'!EC$16:EC$55,1)</f>
        <v>0</v>
      </c>
      <c r="M46" s="247">
        <f>SUMIFS('(①本体)入力画面'!$ED$16:$ED$55,'(①本体)入力画面'!$E$16:$E$55,"計画",'(①本体)入力画面'!$K$16:$K$55,$B46)</f>
        <v>0</v>
      </c>
      <c r="N46" s="257">
        <f>SUMIFS('(①本体)入力画面'!$EE$16:$EE$55,'(①本体)入力画面'!$E$16:$E$55,"計画",'(①本体)入力画面'!$K$16:$K$55,$B46)</f>
        <v>0</v>
      </c>
      <c r="O46" s="281">
        <f>SUMIFS('(①本体)入力画面'!$EF$16:$EF$55,'(①本体)入力画面'!$E$16:$E$55,"計画",'(①本体)入力画面'!$K$16:$K$55,$B46)</f>
        <v>0</v>
      </c>
      <c r="P46" s="246">
        <f t="shared" si="14"/>
        <v>0</v>
      </c>
      <c r="Q46" s="260">
        <f t="shared" si="15"/>
        <v>0</v>
      </c>
      <c r="R46" s="281">
        <f t="shared" si="16"/>
        <v>0</v>
      </c>
      <c r="S46" s="248">
        <f>+G46+K46+O46</f>
        <v>0</v>
      </c>
    </row>
    <row r="47" spans="1:19" ht="24.65" customHeight="1">
      <c r="A47" s="252">
        <v>15</v>
      </c>
      <c r="B47" s="896" t="s">
        <v>83</v>
      </c>
      <c r="C47" s="897"/>
      <c r="D47" s="281">
        <f>COUNTIFS('(①本体)入力画面'!$E$16:$E$55,"計画",'(①本体)入力画面'!$K$16:$K$55,$B47,'(①本体)入力画面'!DK$16:DK$55,1)</f>
        <v>0</v>
      </c>
      <c r="E47" s="247">
        <f>SUMIFS('(①本体)入力画面'!$DL$16:$DL$55,'(①本体)入力画面'!$E$16:$E$55,"計画",'(①本体)入力画面'!$K$16:$K$55,$B47)</f>
        <v>0</v>
      </c>
      <c r="F47" s="260">
        <f>SUMIFS('(①本体)入力画面'!$DM$16:$DM$55,'(①本体)入力画面'!$E$16:$E$55,"計画",'(①本体)入力画面'!$K$16:$K$55,$B47)</f>
        <v>0</v>
      </c>
      <c r="G47" s="281">
        <f>SUMIFS('(①本体)入力画面'!$DN$16:$DN$55,'(①本体)入力画面'!$E$16:$E$55,"計画",'(①本体)入力画面'!$K$16:$K$55,$B47)</f>
        <v>0</v>
      </c>
      <c r="H47" s="246">
        <f>COUNTIFS('(①本体)入力画面'!$E$16:$E$55,"計画",'(①本体)入力画面'!$K$16:$K$55,$B47,'(①本体)入力画面'!DT$16:DT$55,1)</f>
        <v>0</v>
      </c>
      <c r="I47" s="260">
        <f>SUMIFS('(①本体)入力画面'!$DU$16:$DU$55,'(①本体)入力画面'!$E$16:$E$55,"計画",'(①本体)入力画面'!$K$16:$K$55,$B47)</f>
        <v>0</v>
      </c>
      <c r="J47" s="260">
        <f>SUMIFS('(①本体)入力画面'!$DV$16:$DV$55,'(①本体)入力画面'!$E$16:$E$55,"計画",'(①本体)入力画面'!$K$16:$K$55,$B47)</f>
        <v>0</v>
      </c>
      <c r="K47" s="281">
        <f>SUMIFS('(①本体)入力画面'!$DW$16:$DW$55,'(①本体)入力画面'!$E$16:$E$55,"計画",'(①本体)入力画面'!$K$16:$K$55,$B47)</f>
        <v>0</v>
      </c>
      <c r="L47" s="281">
        <f>COUNTIFS('(①本体)入力画面'!$E$16:$E$55,"計画",'(①本体)入力画面'!$K$16:$K$55,$B47,'(①本体)入力画面'!EC$16:EC$55,1)</f>
        <v>0</v>
      </c>
      <c r="M47" s="247">
        <f>SUMIFS('(①本体)入力画面'!$ED$16:$ED$55,'(①本体)入力画面'!$E$16:$E$55,"計画",'(①本体)入力画面'!$K$16:$K$55,$B47)</f>
        <v>0</v>
      </c>
      <c r="N47" s="257">
        <f>SUMIFS('(①本体)入力画面'!$EE$16:$EE$55,'(①本体)入力画面'!$E$16:$E$55,"計画",'(①本体)入力画面'!$K$16:$K$55,$B47)</f>
        <v>0</v>
      </c>
      <c r="O47" s="281">
        <f>SUMIFS('(①本体)入力画面'!$EF$16:$EF$55,'(①本体)入力画面'!$E$16:$E$55,"計画",'(①本体)入力画面'!$K$16:$K$55,$B47)</f>
        <v>0</v>
      </c>
      <c r="P47" s="246">
        <f t="shared" ref="P47:R48" si="18">D47+H47+L47</f>
        <v>0</v>
      </c>
      <c r="Q47" s="260">
        <f t="shared" si="18"/>
        <v>0</v>
      </c>
      <c r="R47" s="281">
        <f t="shared" si="18"/>
        <v>0</v>
      </c>
      <c r="S47" s="248">
        <f>+G47+K47+O47</f>
        <v>0</v>
      </c>
    </row>
    <row r="48" spans="1:19" ht="24.65" customHeight="1">
      <c r="A48" s="252">
        <v>16</v>
      </c>
      <c r="B48" s="900" t="s">
        <v>84</v>
      </c>
      <c r="C48" s="901"/>
      <c r="D48" s="281">
        <f>COUNTIFS('(①本体)入力画面'!$E$16:$E$55,"計画",'(①本体)入力画面'!$K$16:$K$55,$B48,'(①本体)入力画面'!DK$16:DK$55,1)</f>
        <v>0</v>
      </c>
      <c r="E48" s="247">
        <f>SUMIFS('(①本体)入力画面'!$DL$16:$DL$55,'(①本体)入力画面'!$E$16:$E$55,"計画",'(①本体)入力画面'!$K$16:$K$55,$B48)</f>
        <v>0</v>
      </c>
      <c r="F48" s="260">
        <f>SUMIFS('(①本体)入力画面'!$DM$16:$DM$55,'(①本体)入力画面'!$E$16:$E$55,"計画",'(①本体)入力画面'!$K$16:$K$55,$B48)</f>
        <v>0</v>
      </c>
      <c r="G48" s="281">
        <f>SUMIFS('(①本体)入力画面'!$DN$16:$DN$55,'(①本体)入力画面'!$E$16:$E$55,"計画",'(①本体)入力画面'!$K$16:$K$55,$B48)</f>
        <v>0</v>
      </c>
      <c r="H48" s="246">
        <f>COUNTIFS('(①本体)入力画面'!$E$16:$E$55,"計画",'(①本体)入力画面'!$K$16:$K$55,$B48,'(①本体)入力画面'!DT$16:DT$55,1)</f>
        <v>0</v>
      </c>
      <c r="I48" s="260">
        <f>SUMIFS('(①本体)入力画面'!$DU$16:$DU$55,'(①本体)入力画面'!$E$16:$E$55,"計画",'(①本体)入力画面'!$K$16:$K$55,$B48)</f>
        <v>0</v>
      </c>
      <c r="J48" s="260">
        <f>SUMIFS('(①本体)入力画面'!$DV$16:$DV$55,'(①本体)入力画面'!$E$16:$E$55,"計画",'(①本体)入力画面'!$K$16:$K$55,$B48)</f>
        <v>0</v>
      </c>
      <c r="K48" s="281">
        <f>SUMIFS('(①本体)入力画面'!$DW$16:$DW$55,'(①本体)入力画面'!$E$16:$E$55,"計画",'(①本体)入力画面'!$K$16:$K$55,$B48)</f>
        <v>0</v>
      </c>
      <c r="L48" s="281">
        <f>COUNTIFS('(①本体)入力画面'!$E$16:$E$55,"計画",'(①本体)入力画面'!$K$16:$K$55,$B48,'(①本体)入力画面'!EC$16:EC$55,1)</f>
        <v>0</v>
      </c>
      <c r="M48" s="247">
        <f>SUMIFS('(①本体)入力画面'!$ED$16:$ED$55,'(①本体)入力画面'!$E$16:$E$55,"計画",'(①本体)入力画面'!$K$16:$K$55,$B48)</f>
        <v>0</v>
      </c>
      <c r="N48" s="257">
        <f>SUMIFS('(①本体)入力画面'!$EE$16:$EE$55,'(①本体)入力画面'!$E$16:$E$55,"計画",'(①本体)入力画面'!$K$16:$K$55,$B48)</f>
        <v>0</v>
      </c>
      <c r="O48" s="281">
        <f>SUMIFS('(①本体)入力画面'!$EF$16:$EF$55,'(①本体)入力画面'!$E$16:$E$55,"計画",'(①本体)入力画面'!$K$16:$K$55,$B48)</f>
        <v>0</v>
      </c>
      <c r="P48" s="258">
        <f t="shared" si="18"/>
        <v>0</v>
      </c>
      <c r="Q48" s="260">
        <f t="shared" si="18"/>
        <v>0</v>
      </c>
      <c r="R48" s="281">
        <f t="shared" si="18"/>
        <v>0</v>
      </c>
      <c r="S48" s="248">
        <f>+G48+K48+O48</f>
        <v>0</v>
      </c>
    </row>
    <row r="49" spans="1:29" ht="24.65" customHeight="1">
      <c r="A49" s="253"/>
      <c r="B49" s="898" t="s">
        <v>198</v>
      </c>
      <c r="C49" s="899"/>
      <c r="D49" s="281">
        <f t="shared" ref="D49:N49" si="19">SUM(D33:D48)</f>
        <v>0</v>
      </c>
      <c r="E49" s="247">
        <f t="shared" si="19"/>
        <v>0</v>
      </c>
      <c r="F49" s="262">
        <f t="shared" si="19"/>
        <v>0</v>
      </c>
      <c r="G49" s="281">
        <f t="shared" si="19"/>
        <v>0</v>
      </c>
      <c r="H49" s="246">
        <f t="shared" si="19"/>
        <v>0</v>
      </c>
      <c r="I49" s="260">
        <f t="shared" si="19"/>
        <v>0</v>
      </c>
      <c r="J49" s="262">
        <f t="shared" si="19"/>
        <v>0</v>
      </c>
      <c r="K49" s="281">
        <f t="shared" si="19"/>
        <v>0</v>
      </c>
      <c r="L49" s="281">
        <f t="shared" si="19"/>
        <v>0</v>
      </c>
      <c r="M49" s="247">
        <f t="shared" si="19"/>
        <v>0</v>
      </c>
      <c r="N49" s="259">
        <f t="shared" si="19"/>
        <v>0</v>
      </c>
      <c r="O49" s="281">
        <f>SUM(O33:O48)</f>
        <v>0</v>
      </c>
      <c r="P49" s="258">
        <f t="shared" ref="P49:S49" si="20">SUM(P33:P48)</f>
        <v>0</v>
      </c>
      <c r="Q49" s="260">
        <f t="shared" si="20"/>
        <v>0</v>
      </c>
      <c r="R49" s="281">
        <f t="shared" si="20"/>
        <v>0</v>
      </c>
      <c r="S49" s="248">
        <f t="shared" si="20"/>
        <v>0</v>
      </c>
    </row>
    <row r="50" spans="1:29" ht="24.65" customHeight="1">
      <c r="A50" s="865"/>
      <c r="B50" s="865"/>
      <c r="C50" s="865"/>
      <c r="D50" s="865"/>
      <c r="E50" s="865"/>
      <c r="F50" s="865"/>
      <c r="G50" s="865"/>
      <c r="H50" s="865"/>
      <c r="I50" s="865"/>
      <c r="J50" s="865"/>
      <c r="K50" s="254"/>
      <c r="L50" s="254"/>
      <c r="M50" s="254"/>
      <c r="N50" s="254"/>
      <c r="O50" s="254"/>
      <c r="AC50" s="256"/>
    </row>
    <row r="51" spans="1:29" ht="24.65" customHeight="1">
      <c r="A51" s="867"/>
      <c r="B51" s="867"/>
      <c r="C51" s="867"/>
      <c r="D51" s="867"/>
      <c r="E51" s="867"/>
      <c r="F51" s="867"/>
    </row>
    <row r="52" spans="1:29" ht="24.65" customHeight="1">
      <c r="B52" s="867"/>
      <c r="C52" s="867"/>
      <c r="D52" s="867"/>
      <c r="E52" s="867"/>
      <c r="F52" s="867"/>
      <c r="G52" s="867"/>
      <c r="H52" s="867"/>
      <c r="I52" s="867"/>
      <c r="J52" s="867"/>
      <c r="K52" s="867"/>
      <c r="L52" s="867"/>
      <c r="M52" s="867"/>
    </row>
    <row r="53" spans="1:29" ht="24.65" customHeight="1">
      <c r="B53" s="235"/>
      <c r="C53" s="228"/>
      <c r="D53" s="235"/>
    </row>
    <row r="54" spans="1:29" ht="24.65" customHeight="1">
      <c r="B54" s="228"/>
      <c r="C54" s="228"/>
      <c r="D54" s="915" t="s">
        <v>251</v>
      </c>
      <c r="E54" s="915"/>
      <c r="F54" s="915"/>
      <c r="G54" s="915"/>
      <c r="H54" s="915"/>
      <c r="I54" s="915"/>
      <c r="J54" s="915"/>
      <c r="K54" s="915"/>
      <c r="L54" s="915"/>
      <c r="M54" s="915"/>
      <c r="N54" s="915"/>
      <c r="O54" s="915"/>
      <c r="P54" s="915"/>
      <c r="Q54" s="915"/>
      <c r="R54" s="915"/>
      <c r="S54" s="915"/>
      <c r="W54" s="237" t="s">
        <v>186</v>
      </c>
    </row>
    <row r="55" spans="1:29" ht="24.65" customHeight="1">
      <c r="A55" s="838" t="s">
        <v>228</v>
      </c>
      <c r="B55" s="852"/>
      <c r="C55" s="836"/>
      <c r="D55" s="882" t="s">
        <v>229</v>
      </c>
      <c r="E55" s="857"/>
      <c r="F55" s="857"/>
      <c r="G55" s="857"/>
      <c r="H55" s="882" t="s">
        <v>230</v>
      </c>
      <c r="I55" s="857"/>
      <c r="J55" s="857"/>
      <c r="K55" s="857"/>
      <c r="L55" s="882" t="s">
        <v>231</v>
      </c>
      <c r="M55" s="857"/>
      <c r="N55" s="857"/>
      <c r="O55" s="857"/>
      <c r="P55" s="882" t="s">
        <v>232</v>
      </c>
      <c r="Q55" s="857"/>
      <c r="R55" s="857"/>
      <c r="S55" s="857"/>
      <c r="T55" s="856" t="s">
        <v>233</v>
      </c>
      <c r="U55" s="857"/>
      <c r="V55" s="857"/>
      <c r="W55" s="858"/>
    </row>
    <row r="56" spans="1:29" ht="24.65" customHeight="1">
      <c r="A56" s="853"/>
      <c r="B56" s="854"/>
      <c r="C56" s="906"/>
      <c r="D56" s="907" t="s">
        <v>266</v>
      </c>
      <c r="E56" s="909" t="s">
        <v>265</v>
      </c>
      <c r="F56" s="844" t="s">
        <v>195</v>
      </c>
      <c r="G56" s="914" t="s">
        <v>196</v>
      </c>
      <c r="H56" s="911" t="s">
        <v>266</v>
      </c>
      <c r="I56" s="836" t="s">
        <v>265</v>
      </c>
      <c r="J56" s="844" t="s">
        <v>195</v>
      </c>
      <c r="K56" s="914" t="s">
        <v>196</v>
      </c>
      <c r="L56" s="907" t="s">
        <v>266</v>
      </c>
      <c r="M56" s="909" t="s">
        <v>265</v>
      </c>
      <c r="N56" s="844" t="s">
        <v>195</v>
      </c>
      <c r="O56" s="914" t="s">
        <v>196</v>
      </c>
      <c r="P56" s="911" t="s">
        <v>266</v>
      </c>
      <c r="Q56" s="836" t="s">
        <v>265</v>
      </c>
      <c r="R56" s="838" t="s">
        <v>195</v>
      </c>
      <c r="S56" s="914" t="s">
        <v>196</v>
      </c>
      <c r="T56" s="907" t="s">
        <v>266</v>
      </c>
      <c r="U56" s="909" t="s">
        <v>265</v>
      </c>
      <c r="V56" s="844" t="s">
        <v>195</v>
      </c>
      <c r="W56" s="913" t="s">
        <v>196</v>
      </c>
    </row>
    <row r="57" spans="1:29" ht="24.65" customHeight="1">
      <c r="A57" s="839"/>
      <c r="B57" s="855"/>
      <c r="C57" s="837"/>
      <c r="D57" s="908"/>
      <c r="E57" s="910"/>
      <c r="F57" s="845"/>
      <c r="G57" s="839"/>
      <c r="H57" s="912"/>
      <c r="I57" s="837"/>
      <c r="J57" s="845"/>
      <c r="K57" s="839"/>
      <c r="L57" s="908"/>
      <c r="M57" s="910"/>
      <c r="N57" s="845"/>
      <c r="O57" s="839"/>
      <c r="P57" s="912"/>
      <c r="Q57" s="837"/>
      <c r="R57" s="839"/>
      <c r="S57" s="839"/>
      <c r="T57" s="908"/>
      <c r="U57" s="910"/>
      <c r="V57" s="845"/>
      <c r="W57" s="872"/>
    </row>
    <row r="58" spans="1:29" ht="24.65" customHeight="1">
      <c r="A58" s="251">
        <v>1</v>
      </c>
      <c r="B58" s="902" t="s">
        <v>234</v>
      </c>
      <c r="C58" s="903"/>
      <c r="D58" s="281">
        <f>COUNTIFS('(①本体)入力画面'!$E$16:$E$55,"実績",'(①本体)入力画面'!$K$16:$K$55,$B58,'(①本体)入力画面'!AZ$16:AZ$55,1)</f>
        <v>0</v>
      </c>
      <c r="E58" s="247">
        <f>SUMIFS('(①本体)入力画面'!$BA$16:$BA$55,'(①本体)入力画面'!$E$16:$E$55,"実績",'(①本体)入力画面'!$K$16:$K$55,$B58)</f>
        <v>0</v>
      </c>
      <c r="F58" s="248">
        <f>SUMIFS('(①本体)入力画面'!$BB$16:$BB$55,'(①本体)入力画面'!$E$16:$E$55,"実績",'(①本体)入力画面'!$K$16:$K$55,$B58)</f>
        <v>0</v>
      </c>
      <c r="G58" s="281">
        <f>SUMIFS('(①本体)入力画面'!$BC$16:$BC$55,'(①本体)入力画面'!$E$16:$E$55,"実績",'(①本体)入力画面'!$K$16:$K$55,$B58)</f>
        <v>0</v>
      </c>
      <c r="H58" s="246">
        <f>COUNTIFS('(①本体)入力画面'!$E$16:$E$55,"実績",'(①本体)入力画面'!$K$16:$K$55,$B58,'(①本体)入力画面'!BI$16:BI$55,1)</f>
        <v>0</v>
      </c>
      <c r="I58" s="260">
        <f>SUMIFS('(①本体)入力画面'!$BJ$16:$BJ$55,'(①本体)入力画面'!$E$16:$E$55,"実績",'(①本体)入力画面'!$K$16:$K$55,$B58)</f>
        <v>0</v>
      </c>
      <c r="J58" s="248">
        <f>SUMIFS('(①本体)入力画面'!$BK$16:$BK$55,'(①本体)入力画面'!$E$16:$E$55,"実績",'(①本体)入力画面'!$K$16:$K$55,$B58)</f>
        <v>0</v>
      </c>
      <c r="K58" s="281">
        <f>SUMIFS('(①本体)入力画面'!$BL$16:$BL$55,'(①本体)入力画面'!$E$16:$E$55,"実績",'(①本体)入力画面'!$K$16:$K$55,$B58)</f>
        <v>0</v>
      </c>
      <c r="L58" s="281">
        <f>COUNTIFS('(①本体)入力画面'!$E$16:$E$55,"実績",'(①本体)入力画面'!$K$16:$K$55,$B58,'(①本体)入力画面'!BR$16:BR$55,1)</f>
        <v>0</v>
      </c>
      <c r="M58" s="247">
        <f>SUMIFS('(①本体)入力画面'!$BS$16:$BS$55,'(①本体)入力画面'!$E$16:$E$55,"実績",'(①本体)入力画面'!$K$16:$K$55,$B58)</f>
        <v>0</v>
      </c>
      <c r="N58" s="281">
        <f>SUMIFS('(①本体)入力画面'!$BT$16:$BT$55,'(①本体)入力画面'!$E$16:$E$55,"実績",'(①本体)入力画面'!$K$16:$K$55,$B58)</f>
        <v>0</v>
      </c>
      <c r="O58" s="281">
        <f>SUMIFS('(①本体)入力画面'!$BU$16:$BU$55,'(①本体)入力画面'!$E$16:$E$55,"実績",'(①本体)入力画面'!$K$16:$K$55,$B58)</f>
        <v>0</v>
      </c>
      <c r="P58" s="246">
        <f>COUNTIFS('(①本体)入力画面'!$E$16:$E$55,"実績",'(①本体)入力画面'!$K$16:$K$55,$B58,'(①本体)入力画面'!CA$16:CA$55,1)</f>
        <v>0</v>
      </c>
      <c r="Q58" s="260">
        <f>SUMIFS('(①本体)入力画面'!$CB$16:$CB$55,'(①本体)入力画面'!$E$16:$E$55,"実績",'(①本体)入力画面'!$K$16:$K$55,$B58)</f>
        <v>0</v>
      </c>
      <c r="R58" s="281">
        <f>SUMIFS('(①本体)入力画面'!$CC$16:$CC$55,'(①本体)入力画面'!$E$16:$E$55,"実績",'(①本体)入力画面'!$K$16:$K$55,$B58)</f>
        <v>0</v>
      </c>
      <c r="S58" s="281">
        <f>SUMIFS('(①本体)入力画面'!$CD$16:$CD$55,'(①本体)入力画面'!$E$16:$E$55,"実績",'(①本体)入力画面'!$K$16:$K$55,$B58)</f>
        <v>0</v>
      </c>
      <c r="T58" s="281">
        <f t="shared" ref="T58:T59" si="21">D58+H58+L58+P58</f>
        <v>0</v>
      </c>
      <c r="U58" s="247">
        <f t="shared" ref="U58:U59" si="22">E58+I58+M58+Q58</f>
        <v>0</v>
      </c>
      <c r="V58" s="249">
        <f t="shared" ref="V58:V59" si="23">F58+J58+N58+R58</f>
        <v>0</v>
      </c>
      <c r="W58" s="248">
        <f t="shared" ref="W58:W59" si="24">G58+K58+O58+S58</f>
        <v>0</v>
      </c>
    </row>
    <row r="59" spans="1:29" ht="24.65" customHeight="1">
      <c r="A59" s="250">
        <v>2</v>
      </c>
      <c r="B59" s="900" t="s">
        <v>235</v>
      </c>
      <c r="C59" s="901"/>
      <c r="D59" s="281">
        <f>COUNTIFS('(①本体)入力画面'!$E$16:$E$55,"実績",'(①本体)入力画面'!$K$16:$K$55,$B59,'(①本体)入力画面'!AZ$16:AZ$55,1)</f>
        <v>0</v>
      </c>
      <c r="E59" s="247">
        <f>SUMIFS('(①本体)入力画面'!$BA$16:$BA$55,'(①本体)入力画面'!$E$16:$E$55,"実績",'(①本体)入力画面'!$K$16:$K$55,$B59)</f>
        <v>0</v>
      </c>
      <c r="F59" s="248">
        <f>SUMIFS('(①本体)入力画面'!$BB$16:$BB$55,'(①本体)入力画面'!$E$16:$E$55,"実績",'(①本体)入力画面'!$K$16:$K$55,$B59)</f>
        <v>0</v>
      </c>
      <c r="G59" s="281">
        <f>SUMIFS('(①本体)入力画面'!$BC$16:$BC$55,'(①本体)入力画面'!$E$16:$E$55,"実績",'(①本体)入力画面'!$K$16:$K$55,$B59)</f>
        <v>0</v>
      </c>
      <c r="H59" s="246">
        <f>COUNTIFS('(①本体)入力画面'!$E$16:$E$55,"実績",'(①本体)入力画面'!$K$16:$K$55,$B59,'(①本体)入力画面'!BI$16:BI$55,1)</f>
        <v>0</v>
      </c>
      <c r="I59" s="260">
        <f>SUMIFS('(①本体)入力画面'!$BJ$16:$BJ$55,'(①本体)入力画面'!$E$16:$E$55,"実績",'(①本体)入力画面'!$K$16:$K$55,$B59)</f>
        <v>0</v>
      </c>
      <c r="J59" s="248">
        <f>SUMIFS('(①本体)入力画面'!$BK$16:$BK$55,'(①本体)入力画面'!$E$16:$E$55,"実績",'(①本体)入力画面'!$K$16:$K$55,$B59)</f>
        <v>0</v>
      </c>
      <c r="K59" s="281">
        <f>SUMIFS('(①本体)入力画面'!$BL$16:$BL$55,'(①本体)入力画面'!$E$16:$E$55,"実績",'(①本体)入力画面'!$K$16:$K$55,$B59)</f>
        <v>0</v>
      </c>
      <c r="L59" s="281">
        <f>COUNTIFS('(①本体)入力画面'!$E$16:$E$55,"実績",'(①本体)入力画面'!$K$16:$K$55,$B59,'(①本体)入力画面'!BR$16:BR$55,1)</f>
        <v>0</v>
      </c>
      <c r="M59" s="247">
        <f>SUMIFS('(①本体)入力画面'!$BS$16:$BS$55,'(①本体)入力画面'!$E$16:$E$55,"実績",'(①本体)入力画面'!$K$16:$K$55,$B59)</f>
        <v>0</v>
      </c>
      <c r="N59" s="281">
        <f>SUMIFS('(①本体)入力画面'!$BT$16:$BT$55,'(①本体)入力画面'!$E$16:$E$55,"実績",'(①本体)入力画面'!$K$16:$K$55,$B59)</f>
        <v>0</v>
      </c>
      <c r="O59" s="281">
        <f>SUMIFS('(①本体)入力画面'!$BU$16:$BU$55,'(①本体)入力画面'!$E$16:$E$55,"実績",'(①本体)入力画面'!$K$16:$K$55,$B59)</f>
        <v>0</v>
      </c>
      <c r="P59" s="246">
        <f>COUNTIFS('(①本体)入力画面'!$E$16:$E$55,"実績",'(①本体)入力画面'!$K$16:$K$55,$B59,'(①本体)入力画面'!CA$16:CA$55,1)</f>
        <v>0</v>
      </c>
      <c r="Q59" s="260">
        <f>SUMIFS('(①本体)入力画面'!$CB$16:$CB$55,'(①本体)入力画面'!$E$16:$E$55,"実績",'(①本体)入力画面'!$K$16:$K$55,$B59)</f>
        <v>0</v>
      </c>
      <c r="R59" s="281">
        <f>SUMIFS('(①本体)入力画面'!$CC$16:$CC$55,'(①本体)入力画面'!$E$16:$E$55,"実績",'(①本体)入力画面'!$K$16:$K$55,$B59)</f>
        <v>0</v>
      </c>
      <c r="S59" s="281">
        <f>SUMIFS('(①本体)入力画面'!$CD$16:$CD$55,'(①本体)入力画面'!$E$16:$E$55,"実績",'(①本体)入力画面'!$K$16:$K$55,$B59)</f>
        <v>0</v>
      </c>
      <c r="T59" s="281">
        <f t="shared" si="21"/>
        <v>0</v>
      </c>
      <c r="U59" s="247">
        <f t="shared" si="22"/>
        <v>0</v>
      </c>
      <c r="V59" s="249">
        <f t="shared" si="23"/>
        <v>0</v>
      </c>
      <c r="W59" s="248">
        <f t="shared" si="24"/>
        <v>0</v>
      </c>
    </row>
    <row r="60" spans="1:29" ht="24.65" customHeight="1">
      <c r="A60" s="245">
        <v>3</v>
      </c>
      <c r="B60" s="900" t="s">
        <v>72</v>
      </c>
      <c r="C60" s="901"/>
      <c r="D60" s="281">
        <f>COUNTIFS('(①本体)入力画面'!$E$16:$E$55,"実績",'(①本体)入力画面'!$K$16:$K$55,$B60,'(①本体)入力画面'!AZ$16:AZ$55,1)</f>
        <v>0</v>
      </c>
      <c r="E60" s="247">
        <f>SUMIFS('(①本体)入力画面'!$BA$16:$BA$55,'(①本体)入力画面'!$E$16:$E$55,"実績",'(①本体)入力画面'!$K$16:$K$55,$B60)</f>
        <v>0</v>
      </c>
      <c r="F60" s="248">
        <f>SUMIFS('(①本体)入力画面'!$BB$16:$BB$55,'(①本体)入力画面'!$E$16:$E$55,"実績",'(①本体)入力画面'!$K$16:$K$55,$B60)</f>
        <v>0</v>
      </c>
      <c r="G60" s="281">
        <f>SUMIFS('(①本体)入力画面'!$BC$16:$BC$55,'(①本体)入力画面'!$E$16:$E$55,"実績",'(①本体)入力画面'!$K$16:$K$55,$B60)</f>
        <v>0</v>
      </c>
      <c r="H60" s="246">
        <f>COUNTIFS('(①本体)入力画面'!$E$16:$E$55,"実績",'(①本体)入力画面'!$K$16:$K$55,$B60,'(①本体)入力画面'!BI$16:BI$55,1)</f>
        <v>0</v>
      </c>
      <c r="I60" s="260">
        <f>SUMIFS('(①本体)入力画面'!$BJ$16:$BJ$55,'(①本体)入力画面'!$E$16:$E$55,"実績",'(①本体)入力画面'!$K$16:$K$55,$B60)</f>
        <v>0</v>
      </c>
      <c r="J60" s="248">
        <f>SUMIFS('(①本体)入力画面'!$BK$16:$BK$55,'(①本体)入力画面'!$E$16:$E$55,"実績",'(①本体)入力画面'!$K$16:$K$55,$B60)</f>
        <v>0</v>
      </c>
      <c r="K60" s="281">
        <f>SUMIFS('(①本体)入力画面'!$BL$16:$BL$55,'(①本体)入力画面'!$E$16:$E$55,"実績",'(①本体)入力画面'!$K$16:$K$55,$B60)</f>
        <v>0</v>
      </c>
      <c r="L60" s="281">
        <f>COUNTIFS('(①本体)入力画面'!$E$16:$E$55,"実績",'(①本体)入力画面'!$K$16:$K$55,$B60,'(①本体)入力画面'!BR$16:BR$55,1)</f>
        <v>0</v>
      </c>
      <c r="M60" s="247">
        <f>SUMIFS('(①本体)入力画面'!$BS$16:$BS$55,'(①本体)入力画面'!$E$16:$E$55,"実績",'(①本体)入力画面'!$K$16:$K$55,$B60)</f>
        <v>0</v>
      </c>
      <c r="N60" s="281">
        <f>SUMIFS('(①本体)入力画面'!$BT$16:$BT$55,'(①本体)入力画面'!$E$16:$E$55,"実績",'(①本体)入力画面'!$K$16:$K$55,$B60)</f>
        <v>0</v>
      </c>
      <c r="O60" s="281">
        <f>SUMIFS('(①本体)入力画面'!$BU$16:$BU$55,'(①本体)入力画面'!$E$16:$E$55,"実績",'(①本体)入力画面'!$K$16:$K$55,$B60)</f>
        <v>0</v>
      </c>
      <c r="P60" s="246">
        <f>COUNTIFS('(①本体)入力画面'!$E$16:$E$55,"実績",'(①本体)入力画面'!$K$16:$K$55,$B60,'(①本体)入力画面'!CA$16:CA$55,1)</f>
        <v>0</v>
      </c>
      <c r="Q60" s="260">
        <f>SUMIFS('(①本体)入力画面'!$CB$16:$CB$55,'(①本体)入力画面'!$E$16:$E$55,"実績",'(①本体)入力画面'!$K$16:$K$55,$B60)</f>
        <v>0</v>
      </c>
      <c r="R60" s="281">
        <f>SUMIFS('(①本体)入力画面'!$CC$16:$CC$55,'(①本体)入力画面'!$E$16:$E$55,"実績",'(①本体)入力画面'!$K$16:$K$55,$B60)</f>
        <v>0</v>
      </c>
      <c r="S60" s="281">
        <f>SUMIFS('(①本体)入力画面'!$CD$16:$CD$55,'(①本体)入力画面'!$E$16:$E$55,"実績",'(①本体)入力画面'!$K$16:$K$55,$B60)</f>
        <v>0</v>
      </c>
      <c r="T60" s="281">
        <f t="shared" ref="T60:T71" si="25">D60+H60+L60+P60</f>
        <v>0</v>
      </c>
      <c r="U60" s="247">
        <f t="shared" ref="U60:U71" si="26">E60+I60+M60+Q60</f>
        <v>0</v>
      </c>
      <c r="V60" s="249">
        <f t="shared" ref="V60:V71" si="27">F60+J60+N60+R60</f>
        <v>0</v>
      </c>
      <c r="W60" s="248">
        <f t="shared" ref="W60:W71" si="28">G60+K60+O60+S60</f>
        <v>0</v>
      </c>
    </row>
    <row r="61" spans="1:29" ht="24.65" customHeight="1">
      <c r="A61" s="250">
        <v>4</v>
      </c>
      <c r="B61" s="900" t="s">
        <v>73</v>
      </c>
      <c r="C61" s="901"/>
      <c r="D61" s="281">
        <f>COUNTIFS('(①本体)入力画面'!$E$16:$E$55,"実績",'(①本体)入力画面'!$K$16:$K$55,$B61,'(①本体)入力画面'!AZ$16:AZ$55,1)</f>
        <v>0</v>
      </c>
      <c r="E61" s="247">
        <f>SUMIFS('(①本体)入力画面'!$BA$16:$BA$55,'(①本体)入力画面'!$E$16:$E$55,"実績",'(①本体)入力画面'!$K$16:$K$55,$B61)</f>
        <v>0</v>
      </c>
      <c r="F61" s="248">
        <f>SUMIFS('(①本体)入力画面'!$BB$16:$BB$55,'(①本体)入力画面'!$E$16:$E$55,"実績",'(①本体)入力画面'!$K$16:$K$55,$B61)</f>
        <v>0</v>
      </c>
      <c r="G61" s="281">
        <f>SUMIFS('(①本体)入力画面'!$BC$16:$BC$55,'(①本体)入力画面'!$E$16:$E$55,"実績",'(①本体)入力画面'!$K$16:$K$55,$B61)</f>
        <v>0</v>
      </c>
      <c r="H61" s="246">
        <f>COUNTIFS('(①本体)入力画面'!$E$16:$E$55,"実績",'(①本体)入力画面'!$K$16:$K$55,$B61,'(①本体)入力画面'!BI$16:BI$55,1)</f>
        <v>0</v>
      </c>
      <c r="I61" s="260">
        <f>SUMIFS('(①本体)入力画面'!$BJ$16:$BJ$55,'(①本体)入力画面'!$E$16:$E$55,"実績",'(①本体)入力画面'!$K$16:$K$55,$B61)</f>
        <v>0</v>
      </c>
      <c r="J61" s="248">
        <f>SUMIFS('(①本体)入力画面'!$BK$16:$BK$55,'(①本体)入力画面'!$E$16:$E$55,"実績",'(①本体)入力画面'!$K$16:$K$55,$B61)</f>
        <v>0</v>
      </c>
      <c r="K61" s="281">
        <f>SUMIFS('(①本体)入力画面'!$BL$16:$BL$55,'(①本体)入力画面'!$E$16:$E$55,"実績",'(①本体)入力画面'!$K$16:$K$55,$B61)</f>
        <v>0</v>
      </c>
      <c r="L61" s="281">
        <f>COUNTIFS('(①本体)入力画面'!$E$16:$E$55,"実績",'(①本体)入力画面'!$K$16:$K$55,$B61,'(①本体)入力画面'!BR$16:BR$55,1)</f>
        <v>0</v>
      </c>
      <c r="M61" s="247">
        <f>SUMIFS('(①本体)入力画面'!$BS$16:$BS$55,'(①本体)入力画面'!$E$16:$E$55,"実績",'(①本体)入力画面'!$K$16:$K$55,$B61)</f>
        <v>0</v>
      </c>
      <c r="N61" s="281">
        <f>SUMIFS('(①本体)入力画面'!$BT$16:$BT$55,'(①本体)入力画面'!$E$16:$E$55,"実績",'(①本体)入力画面'!$K$16:$K$55,$B61)</f>
        <v>0</v>
      </c>
      <c r="O61" s="281">
        <f>SUMIFS('(①本体)入力画面'!$BU$16:$BU$55,'(①本体)入力画面'!$E$16:$E$55,"実績",'(①本体)入力画面'!$K$16:$K$55,$B61)</f>
        <v>0</v>
      </c>
      <c r="P61" s="246">
        <f>COUNTIFS('(①本体)入力画面'!$E$16:$E$55,"実績",'(①本体)入力画面'!$K$16:$K$55,$B61,'(①本体)入力画面'!CA$16:CA$55,1)</f>
        <v>0</v>
      </c>
      <c r="Q61" s="260">
        <f>SUMIFS('(①本体)入力画面'!$CB$16:$CB$55,'(①本体)入力画面'!$E$16:$E$55,"実績",'(①本体)入力画面'!$K$16:$K$55,$B61)</f>
        <v>0</v>
      </c>
      <c r="R61" s="281">
        <f>SUMIFS('(①本体)入力画面'!$CC$16:$CC$55,'(①本体)入力画面'!$E$16:$E$55,"実績",'(①本体)入力画面'!$K$16:$K$55,$B61)</f>
        <v>0</v>
      </c>
      <c r="S61" s="281">
        <f>SUMIFS('(①本体)入力画面'!$CD$16:$CD$55,'(①本体)入力画面'!$E$16:$E$55,"実績",'(①本体)入力画面'!$K$16:$K$55,$B61)</f>
        <v>0</v>
      </c>
      <c r="T61" s="281">
        <f t="shared" si="25"/>
        <v>0</v>
      </c>
      <c r="U61" s="247">
        <f t="shared" si="26"/>
        <v>0</v>
      </c>
      <c r="V61" s="249">
        <f t="shared" si="27"/>
        <v>0</v>
      </c>
      <c r="W61" s="248">
        <f t="shared" si="28"/>
        <v>0</v>
      </c>
    </row>
    <row r="62" spans="1:29" ht="24.65" customHeight="1">
      <c r="A62" s="251">
        <v>5</v>
      </c>
      <c r="B62" s="900" t="s">
        <v>74</v>
      </c>
      <c r="C62" s="901"/>
      <c r="D62" s="281">
        <f>COUNTIFS('(①本体)入力画面'!$E$16:$E$55,"実績",'(①本体)入力画面'!$K$16:$K$55,$B62,'(①本体)入力画面'!AZ$16:AZ$55,1)</f>
        <v>0</v>
      </c>
      <c r="E62" s="247">
        <f>SUMIFS('(①本体)入力画面'!$BA$16:$BA$55,'(①本体)入力画面'!$E$16:$E$55,"実績",'(①本体)入力画面'!$K$16:$K$55,$B62)</f>
        <v>0</v>
      </c>
      <c r="F62" s="248">
        <f>SUMIFS('(①本体)入力画面'!$BB$16:$BB$55,'(①本体)入力画面'!$E$16:$E$55,"実績",'(①本体)入力画面'!$K$16:$K$55,$B62)</f>
        <v>0</v>
      </c>
      <c r="G62" s="281">
        <f>SUMIFS('(①本体)入力画面'!$BC$16:$BC$55,'(①本体)入力画面'!$E$16:$E$55,"実績",'(①本体)入力画面'!$K$16:$K$55,$B62)</f>
        <v>0</v>
      </c>
      <c r="H62" s="246">
        <f>COUNTIFS('(①本体)入力画面'!$E$16:$E$55,"実績",'(①本体)入力画面'!$K$16:$K$55,$B62,'(①本体)入力画面'!BI$16:BI$55,1)</f>
        <v>0</v>
      </c>
      <c r="I62" s="260">
        <f>SUMIFS('(①本体)入力画面'!$BJ$16:$BJ$55,'(①本体)入力画面'!$E$16:$E$55,"実績",'(①本体)入力画面'!$K$16:$K$55,$B62)</f>
        <v>0</v>
      </c>
      <c r="J62" s="248">
        <f>SUMIFS('(①本体)入力画面'!$BK$16:$BK$55,'(①本体)入力画面'!$E$16:$E$55,"実績",'(①本体)入力画面'!$K$16:$K$55,$B62)</f>
        <v>0</v>
      </c>
      <c r="K62" s="281">
        <f>SUMIFS('(①本体)入力画面'!$BL$16:$BL$55,'(①本体)入力画面'!$E$16:$E$55,"実績",'(①本体)入力画面'!$K$16:$K$55,$B62)</f>
        <v>0</v>
      </c>
      <c r="L62" s="281">
        <f>COUNTIFS('(①本体)入力画面'!$E$16:$E$55,"実績",'(①本体)入力画面'!$K$16:$K$55,$B62,'(①本体)入力画面'!BR$16:BR$55,1)</f>
        <v>0</v>
      </c>
      <c r="M62" s="247">
        <f>SUMIFS('(①本体)入力画面'!$BS$16:$BS$55,'(①本体)入力画面'!$E$16:$E$55,"実績",'(①本体)入力画面'!$K$16:$K$55,$B62)</f>
        <v>0</v>
      </c>
      <c r="N62" s="281">
        <f>SUMIFS('(①本体)入力画面'!$BT$16:$BT$55,'(①本体)入力画面'!$E$16:$E$55,"実績",'(①本体)入力画面'!$K$16:$K$55,$B62)</f>
        <v>0</v>
      </c>
      <c r="O62" s="281">
        <f>SUMIFS('(①本体)入力画面'!$BU$16:$BU$55,'(①本体)入力画面'!$E$16:$E$55,"実績",'(①本体)入力画面'!$K$16:$K$55,$B62)</f>
        <v>0</v>
      </c>
      <c r="P62" s="246">
        <f>COUNTIFS('(①本体)入力画面'!$E$16:$E$55,"実績",'(①本体)入力画面'!$K$16:$K$55,$B62,'(①本体)入力画面'!CA$16:CA$55,1)</f>
        <v>0</v>
      </c>
      <c r="Q62" s="260">
        <f>SUMIFS('(①本体)入力画面'!$CB$16:$CB$55,'(①本体)入力画面'!$E$16:$E$55,"実績",'(①本体)入力画面'!$K$16:$K$55,$B62)</f>
        <v>0</v>
      </c>
      <c r="R62" s="281">
        <f>SUMIFS('(①本体)入力画面'!$CC$16:$CC$55,'(①本体)入力画面'!$E$16:$E$55,"実績",'(①本体)入力画面'!$K$16:$K$55,$B62)</f>
        <v>0</v>
      </c>
      <c r="S62" s="281">
        <f>SUMIFS('(①本体)入力画面'!$CD$16:$CD$55,'(①本体)入力画面'!$E$16:$E$55,"実績",'(①本体)入力画面'!$K$16:$K$55,$B62)</f>
        <v>0</v>
      </c>
      <c r="T62" s="281">
        <f t="shared" si="25"/>
        <v>0</v>
      </c>
      <c r="U62" s="247">
        <f t="shared" si="26"/>
        <v>0</v>
      </c>
      <c r="V62" s="249">
        <f t="shared" si="27"/>
        <v>0</v>
      </c>
      <c r="W62" s="248">
        <f t="shared" si="28"/>
        <v>0</v>
      </c>
    </row>
    <row r="63" spans="1:29" ht="24.65" customHeight="1">
      <c r="A63" s="250">
        <v>6</v>
      </c>
      <c r="B63" s="900" t="s">
        <v>75</v>
      </c>
      <c r="C63" s="901"/>
      <c r="D63" s="281">
        <f>COUNTIFS('(①本体)入力画面'!$E$16:$E$55,"実績",'(①本体)入力画面'!$K$16:$K$55,$B63,'(①本体)入力画面'!AZ$16:AZ$55,1)</f>
        <v>0</v>
      </c>
      <c r="E63" s="247">
        <f>SUMIFS('(①本体)入力画面'!$BA$16:$BA$55,'(①本体)入力画面'!$E$16:$E$55,"実績",'(①本体)入力画面'!$K$16:$K$55,$B63)</f>
        <v>0</v>
      </c>
      <c r="F63" s="260">
        <f>SUMIFS('(①本体)入力画面'!$BB$16:$BB$55,'(①本体)入力画面'!$E$16:$E$55,"実績",'(①本体)入力画面'!$K$16:$K$55,$B63)</f>
        <v>0</v>
      </c>
      <c r="G63" s="281">
        <f>SUMIFS('(①本体)入力画面'!$BC$16:$BC$55,'(①本体)入力画面'!$E$16:$E$55,"実績",'(①本体)入力画面'!$K$16:$K$55,$B63)</f>
        <v>0</v>
      </c>
      <c r="H63" s="246">
        <f>COUNTIFS('(①本体)入力画面'!$E$16:$E$55,"実績",'(①本体)入力画面'!$K$16:$K$55,$B63,'(①本体)入力画面'!BI$16:BI$55,1)</f>
        <v>0</v>
      </c>
      <c r="I63" s="260">
        <f>SUMIFS('(①本体)入力画面'!$BJ$16:$BJ$55,'(①本体)入力画面'!$E$16:$E$55,"実績",'(①本体)入力画面'!$K$16:$K$55,$B63)</f>
        <v>0</v>
      </c>
      <c r="J63" s="260">
        <f>SUMIFS('(①本体)入力画面'!$BK$16:$BK$55,'(①本体)入力画面'!$E$16:$E$55,"実績",'(①本体)入力画面'!$K$16:$K$55,$B63)</f>
        <v>0</v>
      </c>
      <c r="K63" s="281">
        <f>SUMIFS('(①本体)入力画面'!$BL$16:$BL$55,'(①本体)入力画面'!$E$16:$E$55,"実績",'(①本体)入力画面'!$K$16:$K$55,$B63)</f>
        <v>0</v>
      </c>
      <c r="L63" s="281">
        <f>COUNTIFS('(①本体)入力画面'!$E$16:$E$55,"実績",'(①本体)入力画面'!$K$16:$K$55,$B63,'(①本体)入力画面'!BR$16:BR$55,1)</f>
        <v>0</v>
      </c>
      <c r="M63" s="247">
        <f>SUMIFS('(①本体)入力画面'!$BS$16:$BS$55,'(①本体)入力画面'!$E$16:$E$55,"実績",'(①本体)入力画面'!$K$16:$K$55,$B63)</f>
        <v>0</v>
      </c>
      <c r="N63" s="281">
        <f>SUMIFS('(①本体)入力画面'!$BT$16:$BT$55,'(①本体)入力画面'!$E$16:$E$55,"実績",'(①本体)入力画面'!$K$16:$K$55,$B63)</f>
        <v>0</v>
      </c>
      <c r="O63" s="281">
        <f>SUMIFS('(①本体)入力画面'!$BU$16:$BU$55,'(①本体)入力画面'!$E$16:$E$55,"実績",'(①本体)入力画面'!$K$16:$K$55,$B63)</f>
        <v>0</v>
      </c>
      <c r="P63" s="246">
        <f>COUNTIFS('(①本体)入力画面'!$E$16:$E$55,"実績",'(①本体)入力画面'!$K$16:$K$55,$B63,'(①本体)入力画面'!CA$16:CA$55,1)</f>
        <v>0</v>
      </c>
      <c r="Q63" s="260">
        <f>SUMIFS('(①本体)入力画面'!$CB$16:$CB$55,'(①本体)入力画面'!$E$16:$E$55,"実績",'(①本体)入力画面'!$K$16:$K$55,$B63)</f>
        <v>0</v>
      </c>
      <c r="R63" s="281">
        <f>SUMIFS('(①本体)入力画面'!$CC$16:$CC$55,'(①本体)入力画面'!$E$16:$E$55,"実績",'(①本体)入力画面'!$K$16:$K$55,$B63)</f>
        <v>0</v>
      </c>
      <c r="S63" s="281">
        <f>SUMIFS('(①本体)入力画面'!$CD$16:$CD$55,'(①本体)入力画面'!$E$16:$E$55,"実績",'(①本体)入力画面'!$K$16:$K$55,$B63)</f>
        <v>0</v>
      </c>
      <c r="T63" s="281">
        <f t="shared" si="25"/>
        <v>0</v>
      </c>
      <c r="U63" s="247">
        <f t="shared" si="26"/>
        <v>0</v>
      </c>
      <c r="V63" s="249">
        <f t="shared" si="27"/>
        <v>0</v>
      </c>
      <c r="W63" s="248">
        <f t="shared" si="28"/>
        <v>0</v>
      </c>
    </row>
    <row r="64" spans="1:29" ht="24.65" customHeight="1">
      <c r="A64" s="245">
        <v>7</v>
      </c>
      <c r="B64" s="900" t="s">
        <v>76</v>
      </c>
      <c r="C64" s="901"/>
      <c r="D64" s="281">
        <f>COUNTIFS('(①本体)入力画面'!$E$16:$E$55,"実績",'(①本体)入力画面'!$K$16:$K$55,$B64,'(①本体)入力画面'!AZ$16:AZ$55,1)</f>
        <v>0</v>
      </c>
      <c r="E64" s="247">
        <f>SUMIFS('(①本体)入力画面'!$BA$16:$BA$55,'(①本体)入力画面'!$E$16:$E$55,"実績",'(①本体)入力画面'!$K$16:$K$55,$B64)</f>
        <v>0</v>
      </c>
      <c r="F64" s="260">
        <f>SUMIFS('(①本体)入力画面'!$BB$16:$BB$55,'(①本体)入力画面'!$E$16:$E$55,"実績",'(①本体)入力画面'!$K$16:$K$55,$B64)</f>
        <v>0</v>
      </c>
      <c r="G64" s="281">
        <f>SUMIFS('(①本体)入力画面'!$BC$16:$BC$55,'(①本体)入力画面'!$E$16:$E$55,"実績",'(①本体)入力画面'!$K$16:$K$55,$B64)</f>
        <v>0</v>
      </c>
      <c r="H64" s="246">
        <f>COUNTIFS('(①本体)入力画面'!$E$16:$E$55,"実績",'(①本体)入力画面'!$K$16:$K$55,$B64,'(①本体)入力画面'!BI$16:BI$55,1)</f>
        <v>0</v>
      </c>
      <c r="I64" s="260">
        <f>SUMIFS('(①本体)入力画面'!$BJ$16:$BJ$55,'(①本体)入力画面'!$E$16:$E$55,"実績",'(①本体)入力画面'!$K$16:$K$55,$B64)</f>
        <v>0</v>
      </c>
      <c r="J64" s="260">
        <f>SUMIFS('(①本体)入力画面'!$BK$16:$BK$55,'(①本体)入力画面'!$E$16:$E$55,"実績",'(①本体)入力画面'!$K$16:$K$55,$B64)</f>
        <v>0</v>
      </c>
      <c r="K64" s="281">
        <f>SUMIFS('(①本体)入力画面'!$BL$16:$BL$55,'(①本体)入力画面'!$E$16:$E$55,"実績",'(①本体)入力画面'!$K$16:$K$55,$B64)</f>
        <v>0</v>
      </c>
      <c r="L64" s="281">
        <f>COUNTIFS('(①本体)入力画面'!$E$16:$E$55,"実績",'(①本体)入力画面'!$K$16:$K$55,$B64,'(①本体)入力画面'!BR$16:BR$55,1)</f>
        <v>0</v>
      </c>
      <c r="M64" s="247">
        <f>SUMIFS('(①本体)入力画面'!$BS$16:$BS$55,'(①本体)入力画面'!$E$16:$E$55,"実績",'(①本体)入力画面'!$K$16:$K$55,$B64)</f>
        <v>0</v>
      </c>
      <c r="N64" s="281">
        <f>SUMIFS('(①本体)入力画面'!$BT$16:$BT$55,'(①本体)入力画面'!$E$16:$E$55,"実績",'(①本体)入力画面'!$K$16:$K$55,$B64)</f>
        <v>0</v>
      </c>
      <c r="O64" s="281">
        <f>SUMIFS('(①本体)入力画面'!$BU$16:$BU$55,'(①本体)入力画面'!$E$16:$E$55,"実績",'(①本体)入力画面'!$K$16:$K$55,$B64)</f>
        <v>0</v>
      </c>
      <c r="P64" s="246">
        <f>COUNTIFS('(①本体)入力画面'!$E$16:$E$55,"実績",'(①本体)入力画面'!$K$16:$K$55,$B64,'(①本体)入力画面'!CA$16:CA$55,1)</f>
        <v>0</v>
      </c>
      <c r="Q64" s="260">
        <f>SUMIFS('(①本体)入力画面'!$CB$16:$CB$55,'(①本体)入力画面'!$E$16:$E$55,"実績",'(①本体)入力画面'!$K$16:$K$55,$B64)</f>
        <v>0</v>
      </c>
      <c r="R64" s="281">
        <f>SUMIFS('(①本体)入力画面'!$CC$16:$CC$55,'(①本体)入力画面'!$E$16:$E$55,"実績",'(①本体)入力画面'!$K$16:$K$55,$B64)</f>
        <v>0</v>
      </c>
      <c r="S64" s="281">
        <f>SUMIFS('(①本体)入力画面'!$CD$16:$CD$55,'(①本体)入力画面'!$E$16:$E$55,"実績",'(①本体)入力画面'!$K$16:$K$55,$B64)</f>
        <v>0</v>
      </c>
      <c r="T64" s="281">
        <f t="shared" si="25"/>
        <v>0</v>
      </c>
      <c r="U64" s="247">
        <f t="shared" si="26"/>
        <v>0</v>
      </c>
      <c r="V64" s="249">
        <f t="shared" si="27"/>
        <v>0</v>
      </c>
      <c r="W64" s="248">
        <f t="shared" si="28"/>
        <v>0</v>
      </c>
    </row>
    <row r="65" spans="1:38" ht="24.65" customHeight="1">
      <c r="A65" s="250">
        <v>8</v>
      </c>
      <c r="B65" s="900" t="s">
        <v>77</v>
      </c>
      <c r="C65" s="901"/>
      <c r="D65" s="281">
        <f>COUNTIFS('(①本体)入力画面'!$E$16:$E$55,"実績",'(①本体)入力画面'!$K$16:$K$55,$B65,'(①本体)入力画面'!AZ$16:AZ$55,1)</f>
        <v>0</v>
      </c>
      <c r="E65" s="247">
        <f>SUMIFS('(①本体)入力画面'!$BA$16:$BA$55,'(①本体)入力画面'!$E$16:$E$55,"実績",'(①本体)入力画面'!$K$16:$K$55,$B65)</f>
        <v>0</v>
      </c>
      <c r="F65" s="260">
        <f>SUMIFS('(①本体)入力画面'!$BB$16:$BB$55,'(①本体)入力画面'!$E$16:$E$55,"実績",'(①本体)入力画面'!$K$16:$K$55,$B65)</f>
        <v>0</v>
      </c>
      <c r="G65" s="281">
        <f>SUMIFS('(①本体)入力画面'!$BC$16:$BC$55,'(①本体)入力画面'!$E$16:$E$55,"実績",'(①本体)入力画面'!$K$16:$K$55,$B65)</f>
        <v>0</v>
      </c>
      <c r="H65" s="246">
        <f>COUNTIFS('(①本体)入力画面'!$E$16:$E$55,"実績",'(①本体)入力画面'!$K$16:$K$55,$B65,'(①本体)入力画面'!BI$16:BI$55,1)</f>
        <v>0</v>
      </c>
      <c r="I65" s="260">
        <f>SUMIFS('(①本体)入力画面'!$BJ$16:$BJ$55,'(①本体)入力画面'!$E$16:$E$55,"実績",'(①本体)入力画面'!$K$16:$K$55,$B65)</f>
        <v>0</v>
      </c>
      <c r="J65" s="260">
        <f>SUMIFS('(①本体)入力画面'!$BK$16:$BK$55,'(①本体)入力画面'!$E$16:$E$55,"実績",'(①本体)入力画面'!$K$16:$K$55,$B65)</f>
        <v>0</v>
      </c>
      <c r="K65" s="281">
        <f>SUMIFS('(①本体)入力画面'!$BL$16:$BL$55,'(①本体)入力画面'!$E$16:$E$55,"実績",'(①本体)入力画面'!$K$16:$K$55,$B65)</f>
        <v>0</v>
      </c>
      <c r="L65" s="281">
        <f>COUNTIFS('(①本体)入力画面'!$E$16:$E$55,"実績",'(①本体)入力画面'!$K$16:$K$55,$B65,'(①本体)入力画面'!BR$16:BR$55,1)</f>
        <v>0</v>
      </c>
      <c r="M65" s="247">
        <f>SUMIFS('(①本体)入力画面'!$BS$16:$BS$55,'(①本体)入力画面'!$E$16:$E$55,"実績",'(①本体)入力画面'!$K$16:$K$55,$B65)</f>
        <v>0</v>
      </c>
      <c r="N65" s="281">
        <f>SUMIFS('(①本体)入力画面'!$BT$16:$BT$55,'(①本体)入力画面'!$E$16:$E$55,"実績",'(①本体)入力画面'!$K$16:$K$55,$B65)</f>
        <v>0</v>
      </c>
      <c r="O65" s="281">
        <f>SUMIFS('(①本体)入力画面'!$BU$16:$BU$55,'(①本体)入力画面'!$E$16:$E$55,"実績",'(①本体)入力画面'!$K$16:$K$55,$B65)</f>
        <v>0</v>
      </c>
      <c r="P65" s="246">
        <f>COUNTIFS('(①本体)入力画面'!$E$16:$E$55,"実績",'(①本体)入力画面'!$K$16:$K$55,$B65,'(①本体)入力画面'!CA$16:CA$55,1)</f>
        <v>0</v>
      </c>
      <c r="Q65" s="260">
        <f>SUMIFS('(①本体)入力画面'!$CB$16:$CB$55,'(①本体)入力画面'!$E$16:$E$55,"実績",'(①本体)入力画面'!$K$16:$K$55,$B65)</f>
        <v>0</v>
      </c>
      <c r="R65" s="281">
        <f>SUMIFS('(①本体)入力画面'!$CC$16:$CC$55,'(①本体)入力画面'!$E$16:$E$55,"実績",'(①本体)入力画面'!$K$16:$K$55,$B65)</f>
        <v>0</v>
      </c>
      <c r="S65" s="281">
        <f>SUMIFS('(①本体)入力画面'!$CD$16:$CD$55,'(①本体)入力画面'!$E$16:$E$55,"実績",'(①本体)入力画面'!$K$16:$K$55,$B65)</f>
        <v>0</v>
      </c>
      <c r="T65" s="281">
        <f t="shared" si="25"/>
        <v>0</v>
      </c>
      <c r="U65" s="247">
        <f t="shared" si="26"/>
        <v>0</v>
      </c>
      <c r="V65" s="249">
        <f t="shared" si="27"/>
        <v>0</v>
      </c>
      <c r="W65" s="248">
        <f t="shared" si="28"/>
        <v>0</v>
      </c>
    </row>
    <row r="66" spans="1:38" ht="24.65" customHeight="1">
      <c r="A66" s="251">
        <v>9</v>
      </c>
      <c r="B66" s="900" t="s">
        <v>78</v>
      </c>
      <c r="C66" s="901"/>
      <c r="D66" s="281">
        <f>COUNTIFS('(①本体)入力画面'!$E$16:$E$55,"実績",'(①本体)入力画面'!$K$16:$K$55,$B66,'(①本体)入力画面'!AZ$16:AZ$55,1)</f>
        <v>0</v>
      </c>
      <c r="E66" s="247">
        <f>SUMIFS('(①本体)入力画面'!$BA$16:$BA$55,'(①本体)入力画面'!$E$16:$E$55,"実績",'(①本体)入力画面'!$K$16:$K$55,$B66)</f>
        <v>0</v>
      </c>
      <c r="F66" s="260">
        <f>SUMIFS('(①本体)入力画面'!$BB$16:$BB$55,'(①本体)入力画面'!$E$16:$E$55,"実績",'(①本体)入力画面'!$K$16:$K$55,$B66)</f>
        <v>0</v>
      </c>
      <c r="G66" s="281">
        <f>SUMIFS('(①本体)入力画面'!$BC$16:$BC$55,'(①本体)入力画面'!$E$16:$E$55,"実績",'(①本体)入力画面'!$K$16:$K$55,$B66)</f>
        <v>0</v>
      </c>
      <c r="H66" s="246">
        <f>COUNTIFS('(①本体)入力画面'!$E$16:$E$55,"実績",'(①本体)入力画面'!$K$16:$K$55,$B66,'(①本体)入力画面'!BI$16:BI$55,1)</f>
        <v>0</v>
      </c>
      <c r="I66" s="260">
        <f>SUMIFS('(①本体)入力画面'!$BJ$16:$BJ$55,'(①本体)入力画面'!$E$16:$E$55,"実績",'(①本体)入力画面'!$K$16:$K$55,$B66)</f>
        <v>0</v>
      </c>
      <c r="J66" s="260">
        <f>SUMIFS('(①本体)入力画面'!$BK$16:$BK$55,'(①本体)入力画面'!$E$16:$E$55,"実績",'(①本体)入力画面'!$K$16:$K$55,$B66)</f>
        <v>0</v>
      </c>
      <c r="K66" s="281">
        <f>SUMIFS('(①本体)入力画面'!$BL$16:$BL$55,'(①本体)入力画面'!$E$16:$E$55,"実績",'(①本体)入力画面'!$K$16:$K$55,$B66)</f>
        <v>0</v>
      </c>
      <c r="L66" s="281">
        <f>COUNTIFS('(①本体)入力画面'!$E$16:$E$55,"実績",'(①本体)入力画面'!$K$16:$K$55,$B66,'(①本体)入力画面'!BR$16:BR$55,1)</f>
        <v>0</v>
      </c>
      <c r="M66" s="247">
        <f>SUMIFS('(①本体)入力画面'!$BS$16:$BS$55,'(①本体)入力画面'!$E$16:$E$55,"実績",'(①本体)入力画面'!$K$16:$K$55,$B66)</f>
        <v>0</v>
      </c>
      <c r="N66" s="281">
        <f>SUMIFS('(①本体)入力画面'!$BT$16:$BT$55,'(①本体)入力画面'!$E$16:$E$55,"実績",'(①本体)入力画面'!$K$16:$K$55,$B66)</f>
        <v>0</v>
      </c>
      <c r="O66" s="281">
        <f>SUMIFS('(①本体)入力画面'!$BU$16:$BU$55,'(①本体)入力画面'!$E$16:$E$55,"実績",'(①本体)入力画面'!$K$16:$K$55,$B66)</f>
        <v>0</v>
      </c>
      <c r="P66" s="246">
        <f>COUNTIFS('(①本体)入力画面'!$E$16:$E$55,"実績",'(①本体)入力画面'!$K$16:$K$55,$B66,'(①本体)入力画面'!CA$16:CA$55,1)</f>
        <v>0</v>
      </c>
      <c r="Q66" s="260">
        <f>SUMIFS('(①本体)入力画面'!$CB$16:$CB$55,'(①本体)入力画面'!$E$16:$E$55,"実績",'(①本体)入力画面'!$K$16:$K$55,$B66)</f>
        <v>0</v>
      </c>
      <c r="R66" s="281">
        <f>SUMIFS('(①本体)入力画面'!$CC$16:$CC$55,'(①本体)入力画面'!$E$16:$E$55,"実績",'(①本体)入力画面'!$K$16:$K$55,$B66)</f>
        <v>0</v>
      </c>
      <c r="S66" s="281">
        <f>SUMIFS('(①本体)入力画面'!$CD$16:$CD$55,'(①本体)入力画面'!$E$16:$E$55,"実績",'(①本体)入力画面'!$K$16:$K$55,$B66)</f>
        <v>0</v>
      </c>
      <c r="T66" s="281">
        <f t="shared" si="25"/>
        <v>0</v>
      </c>
      <c r="U66" s="247">
        <f t="shared" si="26"/>
        <v>0</v>
      </c>
      <c r="V66" s="249">
        <f t="shared" si="27"/>
        <v>0</v>
      </c>
      <c r="W66" s="248">
        <f t="shared" si="28"/>
        <v>0</v>
      </c>
    </row>
    <row r="67" spans="1:38" ht="24.65" customHeight="1">
      <c r="A67" s="250">
        <v>10</v>
      </c>
      <c r="B67" s="900" t="s">
        <v>79</v>
      </c>
      <c r="C67" s="901"/>
      <c r="D67" s="281">
        <f>COUNTIFS('(①本体)入力画面'!$E$16:$E$55,"実績",'(①本体)入力画面'!$K$16:$K$55,$B67,'(①本体)入力画面'!AZ$16:AZ$55,1)</f>
        <v>0</v>
      </c>
      <c r="E67" s="247">
        <f>SUMIFS('(①本体)入力画面'!$BA$16:$BA$55,'(①本体)入力画面'!$E$16:$E$55,"実績",'(①本体)入力画面'!$K$16:$K$55,$B67)</f>
        <v>0</v>
      </c>
      <c r="F67" s="260">
        <f>SUMIFS('(①本体)入力画面'!$BB$16:$BB$55,'(①本体)入力画面'!$E$16:$E$55,"実績",'(①本体)入力画面'!$K$16:$K$55,$B67)</f>
        <v>0</v>
      </c>
      <c r="G67" s="281">
        <f>SUMIFS('(①本体)入力画面'!$BC$16:$BC$55,'(①本体)入力画面'!$E$16:$E$55,"実績",'(①本体)入力画面'!$K$16:$K$55,$B67)</f>
        <v>0</v>
      </c>
      <c r="H67" s="246">
        <f>COUNTIFS('(①本体)入力画面'!$E$16:$E$55,"実績",'(①本体)入力画面'!$K$16:$K$55,$B67,'(①本体)入力画面'!BI$16:BI$55,1)</f>
        <v>0</v>
      </c>
      <c r="I67" s="260">
        <f>SUMIFS('(①本体)入力画面'!$BJ$16:$BJ$55,'(①本体)入力画面'!$E$16:$E$55,"実績",'(①本体)入力画面'!$K$16:$K$55,$B67)</f>
        <v>0</v>
      </c>
      <c r="J67" s="260">
        <f>SUMIFS('(①本体)入力画面'!$BK$16:$BK$55,'(①本体)入力画面'!$E$16:$E$55,"実績",'(①本体)入力画面'!$K$16:$K$55,$B67)</f>
        <v>0</v>
      </c>
      <c r="K67" s="281">
        <f>SUMIFS('(①本体)入力画面'!$BL$16:$BL$55,'(①本体)入力画面'!$E$16:$E$55,"実績",'(①本体)入力画面'!$K$16:$K$55,$B67)</f>
        <v>0</v>
      </c>
      <c r="L67" s="281">
        <f>COUNTIFS('(①本体)入力画面'!$E$16:$E$55,"実績",'(①本体)入力画面'!$K$16:$K$55,$B67,'(①本体)入力画面'!BR$16:BR$55,1)</f>
        <v>0</v>
      </c>
      <c r="M67" s="247">
        <f>SUMIFS('(①本体)入力画面'!$BS$16:$BS$55,'(①本体)入力画面'!$E$16:$E$55,"実績",'(①本体)入力画面'!$K$16:$K$55,$B67)</f>
        <v>0</v>
      </c>
      <c r="N67" s="281">
        <f>SUMIFS('(①本体)入力画面'!$BT$16:$BT$55,'(①本体)入力画面'!$E$16:$E$55,"実績",'(①本体)入力画面'!$K$16:$K$55,$B67)</f>
        <v>0</v>
      </c>
      <c r="O67" s="281">
        <f>SUMIFS('(①本体)入力画面'!$BU$16:$BU$55,'(①本体)入力画面'!$E$16:$E$55,"実績",'(①本体)入力画面'!$K$16:$K$55,$B67)</f>
        <v>0</v>
      </c>
      <c r="P67" s="246">
        <f>COUNTIFS('(①本体)入力画面'!$E$16:$E$55,"実績",'(①本体)入力画面'!$K$16:$K$55,$B67,'(①本体)入力画面'!CA$16:CA$55,1)</f>
        <v>0</v>
      </c>
      <c r="Q67" s="260">
        <f>SUMIFS('(①本体)入力画面'!$CB$16:$CB$55,'(①本体)入力画面'!$E$16:$E$55,"実績",'(①本体)入力画面'!$K$16:$K$55,$B67)</f>
        <v>0</v>
      </c>
      <c r="R67" s="281">
        <f>SUMIFS('(①本体)入力画面'!$CC$16:$CC$55,'(①本体)入力画面'!$E$16:$E$55,"実績",'(①本体)入力画面'!$K$16:$K$55,$B67)</f>
        <v>0</v>
      </c>
      <c r="S67" s="281">
        <f>SUMIFS('(①本体)入力画面'!$CD$16:$CD$55,'(①本体)入力画面'!$E$16:$E$55,"実績",'(①本体)入力画面'!$K$16:$K$55,$B67)</f>
        <v>0</v>
      </c>
      <c r="T67" s="281">
        <f t="shared" si="25"/>
        <v>0</v>
      </c>
      <c r="U67" s="247">
        <f t="shared" si="26"/>
        <v>0</v>
      </c>
      <c r="V67" s="249">
        <f t="shared" si="27"/>
        <v>0</v>
      </c>
      <c r="W67" s="248">
        <f t="shared" si="28"/>
        <v>0</v>
      </c>
    </row>
    <row r="68" spans="1:38" ht="24.65" customHeight="1">
      <c r="A68" s="245">
        <v>11</v>
      </c>
      <c r="B68" s="900" t="s">
        <v>80</v>
      </c>
      <c r="C68" s="901"/>
      <c r="D68" s="281">
        <f>COUNTIFS('(①本体)入力画面'!$E$16:$E$55,"実績",'(①本体)入力画面'!$K$16:$K$55,$B68,'(①本体)入力画面'!AZ$16:AZ$55,1)</f>
        <v>0</v>
      </c>
      <c r="E68" s="247">
        <f>SUMIFS('(①本体)入力画面'!$BA$16:$BA$55,'(①本体)入力画面'!$E$16:$E$55,"実績",'(①本体)入力画面'!$K$16:$K$55,$B68)</f>
        <v>0</v>
      </c>
      <c r="F68" s="260">
        <f>SUMIFS('(①本体)入力画面'!$BB$16:$BB$55,'(①本体)入力画面'!$E$16:$E$55,"実績",'(①本体)入力画面'!$K$16:$K$55,$B68)</f>
        <v>0</v>
      </c>
      <c r="G68" s="281">
        <f>SUMIFS('(①本体)入力画面'!$BC$16:$BC$55,'(①本体)入力画面'!$E$16:$E$55,"実績",'(①本体)入力画面'!$K$16:$K$55,$B68)</f>
        <v>0</v>
      </c>
      <c r="H68" s="246">
        <f>COUNTIFS('(①本体)入力画面'!$E$16:$E$55,"実績",'(①本体)入力画面'!$K$16:$K$55,$B68,'(①本体)入力画面'!BI$16:BI$55,1)</f>
        <v>0</v>
      </c>
      <c r="I68" s="260">
        <f>SUMIFS('(①本体)入力画面'!$BJ$16:$BJ$55,'(①本体)入力画面'!$E$16:$E$55,"実績",'(①本体)入力画面'!$K$16:$K$55,$B68)</f>
        <v>0</v>
      </c>
      <c r="J68" s="260">
        <f>SUMIFS('(①本体)入力画面'!$BK$16:$BK$55,'(①本体)入力画面'!$E$16:$E$55,"実績",'(①本体)入力画面'!$K$16:$K$55,$B68)</f>
        <v>0</v>
      </c>
      <c r="K68" s="281">
        <f>SUMIFS('(①本体)入力画面'!$BL$16:$BL$55,'(①本体)入力画面'!$E$16:$E$55,"実績",'(①本体)入力画面'!$K$16:$K$55,$B68)</f>
        <v>0</v>
      </c>
      <c r="L68" s="281">
        <f>COUNTIFS('(①本体)入力画面'!$E$16:$E$55,"実績",'(①本体)入力画面'!$K$16:$K$55,$B68,'(①本体)入力画面'!BR$16:BR$55,1)</f>
        <v>0</v>
      </c>
      <c r="M68" s="247">
        <f>SUMIFS('(①本体)入力画面'!$BS$16:$BS$55,'(①本体)入力画面'!$E$16:$E$55,"実績",'(①本体)入力画面'!$K$16:$K$55,$B68)</f>
        <v>0</v>
      </c>
      <c r="N68" s="281">
        <f>SUMIFS('(①本体)入力画面'!$BT$16:$BT$55,'(①本体)入力画面'!$E$16:$E$55,"実績",'(①本体)入力画面'!$K$16:$K$55,$B68)</f>
        <v>0</v>
      </c>
      <c r="O68" s="281">
        <f>SUMIFS('(①本体)入力画面'!$BU$16:$BU$55,'(①本体)入力画面'!$E$16:$E$55,"実績",'(①本体)入力画面'!$K$16:$K$55,$B68)</f>
        <v>0</v>
      </c>
      <c r="P68" s="246">
        <f>COUNTIFS('(①本体)入力画面'!$E$16:$E$55,"実績",'(①本体)入力画面'!$K$16:$K$55,$B68,'(①本体)入力画面'!CA$16:CA$55,1)</f>
        <v>0</v>
      </c>
      <c r="Q68" s="260">
        <f>SUMIFS('(①本体)入力画面'!$CB$16:$CB$55,'(①本体)入力画面'!$E$16:$E$55,"実績",'(①本体)入力画面'!$K$16:$K$55,$B68)</f>
        <v>0</v>
      </c>
      <c r="R68" s="281">
        <f>SUMIFS('(①本体)入力画面'!$CC$16:$CC$55,'(①本体)入力画面'!$E$16:$E$55,"実績",'(①本体)入力画面'!$K$16:$K$55,$B68)</f>
        <v>0</v>
      </c>
      <c r="S68" s="281">
        <f>SUMIFS('(①本体)入力画面'!$CD$16:$CD$55,'(①本体)入力画面'!$E$16:$E$55,"実績",'(①本体)入力画面'!$K$16:$K$55,$B68)</f>
        <v>0</v>
      </c>
      <c r="T68" s="281">
        <f t="shared" si="25"/>
        <v>0</v>
      </c>
      <c r="U68" s="247">
        <f t="shared" si="26"/>
        <v>0</v>
      </c>
      <c r="V68" s="249">
        <f t="shared" si="27"/>
        <v>0</v>
      </c>
      <c r="W68" s="248">
        <f t="shared" si="28"/>
        <v>0</v>
      </c>
    </row>
    <row r="69" spans="1:38" ht="24.65" customHeight="1">
      <c r="A69" s="250">
        <v>12</v>
      </c>
      <c r="B69" s="896" t="s">
        <v>81</v>
      </c>
      <c r="C69" s="897"/>
      <c r="D69" s="281">
        <f>COUNTIFS('(①本体)入力画面'!$E$16:$E$55,"実績",'(①本体)入力画面'!$K$16:$K$55,$B69,'(①本体)入力画面'!AZ$16:AZ$55,1)</f>
        <v>0</v>
      </c>
      <c r="E69" s="247">
        <f>SUMIFS('(①本体)入力画面'!$BA$16:$BA$55,'(①本体)入力画面'!$E$16:$E$55,"実績",'(①本体)入力画面'!$K$16:$K$55,$B69)</f>
        <v>0</v>
      </c>
      <c r="F69" s="260">
        <f>SUMIFS('(①本体)入力画面'!$BB$16:$BB$55,'(①本体)入力画面'!$E$16:$E$55,"実績",'(①本体)入力画面'!$K$16:$K$55,$B69)</f>
        <v>0</v>
      </c>
      <c r="G69" s="281">
        <f>SUMIFS('(①本体)入力画面'!$BC$16:$BC$55,'(①本体)入力画面'!$E$16:$E$55,"実績",'(①本体)入力画面'!$K$16:$K$55,$B69)</f>
        <v>0</v>
      </c>
      <c r="H69" s="246">
        <f>COUNTIFS('(①本体)入力画面'!$E$16:$E$55,"実績",'(①本体)入力画面'!$K$16:$K$55,$B69,'(①本体)入力画面'!BI$16:BI$55,1)</f>
        <v>0</v>
      </c>
      <c r="I69" s="260">
        <f>SUMIFS('(①本体)入力画面'!$BJ$16:$BJ$55,'(①本体)入力画面'!$E$16:$E$55,"実績",'(①本体)入力画面'!$K$16:$K$55,$B69)</f>
        <v>0</v>
      </c>
      <c r="J69" s="260">
        <f>SUMIFS('(①本体)入力画面'!$BK$16:$BK$55,'(①本体)入力画面'!$E$16:$E$55,"実績",'(①本体)入力画面'!$K$16:$K$55,$B69)</f>
        <v>0</v>
      </c>
      <c r="K69" s="281">
        <f>SUMIFS('(①本体)入力画面'!$BL$16:$BL$55,'(①本体)入力画面'!$E$16:$E$55,"実績",'(①本体)入力画面'!$K$16:$K$55,$B69)</f>
        <v>0</v>
      </c>
      <c r="L69" s="281">
        <f>COUNTIFS('(①本体)入力画面'!$E$16:$E$55,"実績",'(①本体)入力画面'!$K$16:$K$55,$B69,'(①本体)入力画面'!BR$16:BR$55,1)</f>
        <v>0</v>
      </c>
      <c r="M69" s="247">
        <f>SUMIFS('(①本体)入力画面'!$BS$16:$BS$55,'(①本体)入力画面'!$E$16:$E$55,"実績",'(①本体)入力画面'!$K$16:$K$55,$B69)</f>
        <v>0</v>
      </c>
      <c r="N69" s="281">
        <f>SUMIFS('(①本体)入力画面'!$BT$16:$BT$55,'(①本体)入力画面'!$E$16:$E$55,"実績",'(①本体)入力画面'!$K$16:$K$55,$B69)</f>
        <v>0</v>
      </c>
      <c r="O69" s="281">
        <f>SUMIFS('(①本体)入力画面'!$BU$16:$BU$55,'(①本体)入力画面'!$E$16:$E$55,"実績",'(①本体)入力画面'!$K$16:$K$55,$B69)</f>
        <v>0</v>
      </c>
      <c r="P69" s="246">
        <f>COUNTIFS('(①本体)入力画面'!$E$16:$E$55,"実績",'(①本体)入力画面'!$K$16:$K$55,$B69,'(①本体)入力画面'!CA$16:CA$55,1)</f>
        <v>0</v>
      </c>
      <c r="Q69" s="260">
        <f>SUMIFS('(①本体)入力画面'!$CB$16:$CB$55,'(①本体)入力画面'!$E$16:$E$55,"実績",'(①本体)入力画面'!$K$16:$K$55,$B69)</f>
        <v>0</v>
      </c>
      <c r="R69" s="281">
        <f>SUMIFS('(①本体)入力画面'!$CC$16:$CC$55,'(①本体)入力画面'!$E$16:$E$55,"実績",'(①本体)入力画面'!$K$16:$K$55,$B69)</f>
        <v>0</v>
      </c>
      <c r="S69" s="281">
        <f>SUMIFS('(①本体)入力画面'!$CD$16:$CD$55,'(①本体)入力画面'!$E$16:$E$55,"実績",'(①本体)入力画面'!$K$16:$K$55,$B69)</f>
        <v>0</v>
      </c>
      <c r="T69" s="281">
        <f t="shared" si="25"/>
        <v>0</v>
      </c>
      <c r="U69" s="247">
        <f t="shared" si="26"/>
        <v>0</v>
      </c>
      <c r="V69" s="249">
        <f t="shared" si="27"/>
        <v>0</v>
      </c>
      <c r="W69" s="248">
        <f t="shared" si="28"/>
        <v>0</v>
      </c>
    </row>
    <row r="70" spans="1:38" ht="24.65" customHeight="1">
      <c r="A70" s="252">
        <v>13</v>
      </c>
      <c r="B70" s="896" t="s">
        <v>82</v>
      </c>
      <c r="C70" s="897"/>
      <c r="D70" s="281">
        <f>COUNTIFS('(①本体)入力画面'!$E$16:$E$55,"実績",'(①本体)入力画面'!$K$16:$K$55,$B70,'(①本体)入力画面'!AZ$16:AZ$55,1)</f>
        <v>0</v>
      </c>
      <c r="E70" s="247">
        <f>SUMIFS('(①本体)入力画面'!$BA$16:$BA$55,'(①本体)入力画面'!$E$16:$E$55,"実績",'(①本体)入力画面'!$K$16:$K$55,$B70)</f>
        <v>0</v>
      </c>
      <c r="F70" s="260">
        <f>SUMIFS('(①本体)入力画面'!$BB$16:$BB$55,'(①本体)入力画面'!$E$16:$E$55,"実績",'(①本体)入力画面'!$K$16:$K$55,$B70)</f>
        <v>0</v>
      </c>
      <c r="G70" s="281">
        <f>SUMIFS('(①本体)入力画面'!$BC$16:$BC$55,'(①本体)入力画面'!$E$16:$E$55,"実績",'(①本体)入力画面'!$K$16:$K$55,$B70)</f>
        <v>0</v>
      </c>
      <c r="H70" s="246">
        <f>COUNTIFS('(①本体)入力画面'!$E$16:$E$55,"実績",'(①本体)入力画面'!$K$16:$K$55,$B70,'(①本体)入力画面'!BI$16:BI$55,1)</f>
        <v>0</v>
      </c>
      <c r="I70" s="260">
        <f>SUMIFS('(①本体)入力画面'!$BJ$16:$BJ$55,'(①本体)入力画面'!$E$16:$E$55,"実績",'(①本体)入力画面'!$K$16:$K$55,$B70)</f>
        <v>0</v>
      </c>
      <c r="J70" s="260">
        <f>SUMIFS('(①本体)入力画面'!$BK$16:$BK$55,'(①本体)入力画面'!$E$16:$E$55,"実績",'(①本体)入力画面'!$K$16:$K$55,$B70)</f>
        <v>0</v>
      </c>
      <c r="K70" s="281">
        <f>SUMIFS('(①本体)入力画面'!$BL$16:$BL$55,'(①本体)入力画面'!$E$16:$E$55,"実績",'(①本体)入力画面'!$K$16:$K$55,$B70)</f>
        <v>0</v>
      </c>
      <c r="L70" s="281">
        <f>COUNTIFS('(①本体)入力画面'!$E$16:$E$55,"実績",'(①本体)入力画面'!$K$16:$K$55,$B70,'(①本体)入力画面'!BR$16:BR$55,1)</f>
        <v>0</v>
      </c>
      <c r="M70" s="247">
        <f>SUMIFS('(①本体)入力画面'!$BS$16:$BS$55,'(①本体)入力画面'!$E$16:$E$55,"実績",'(①本体)入力画面'!$K$16:$K$55,$B70)</f>
        <v>0</v>
      </c>
      <c r="N70" s="281">
        <f>SUMIFS('(①本体)入力画面'!$BT$16:$BT$55,'(①本体)入力画面'!$E$16:$E$55,"実績",'(①本体)入力画面'!$K$16:$K$55,$B70)</f>
        <v>0</v>
      </c>
      <c r="O70" s="281">
        <f>SUMIFS('(①本体)入力画面'!$BU$16:$BU$55,'(①本体)入力画面'!$E$16:$E$55,"実績",'(①本体)入力画面'!$K$16:$K$55,$B70)</f>
        <v>0</v>
      </c>
      <c r="P70" s="246">
        <f>COUNTIFS('(①本体)入力画面'!$E$16:$E$55,"実績",'(①本体)入力画面'!$K$16:$K$55,$B70,'(①本体)入力画面'!CA$16:CA$55,1)</f>
        <v>0</v>
      </c>
      <c r="Q70" s="260">
        <f>SUMIFS('(①本体)入力画面'!$CB$16:$CB$55,'(①本体)入力画面'!$E$16:$E$55,"実績",'(①本体)入力画面'!$K$16:$K$55,$B70)</f>
        <v>0</v>
      </c>
      <c r="R70" s="281">
        <f>SUMIFS('(①本体)入力画面'!$CC$16:$CC$55,'(①本体)入力画面'!$E$16:$E$55,"実績",'(①本体)入力画面'!$K$16:$K$55,$B70)</f>
        <v>0</v>
      </c>
      <c r="S70" s="281">
        <f>SUMIFS('(①本体)入力画面'!$CD$16:$CD$55,'(①本体)入力画面'!$E$16:$E$55,"実績",'(①本体)入力画面'!$K$16:$K$55,$B70)</f>
        <v>0</v>
      </c>
      <c r="T70" s="281">
        <f t="shared" si="25"/>
        <v>0</v>
      </c>
      <c r="U70" s="247">
        <f t="shared" si="26"/>
        <v>0</v>
      </c>
      <c r="V70" s="249">
        <f t="shared" si="27"/>
        <v>0</v>
      </c>
      <c r="W70" s="248">
        <f t="shared" si="28"/>
        <v>0</v>
      </c>
    </row>
    <row r="71" spans="1:38" ht="24.65" customHeight="1">
      <c r="A71" s="252">
        <v>14</v>
      </c>
      <c r="B71" s="896" t="s">
        <v>240</v>
      </c>
      <c r="C71" s="897"/>
      <c r="D71" s="281">
        <f>COUNTIFS('(①本体)入力画面'!$E$16:$E$55,"実績",'(①本体)入力画面'!$K$16:$K$55,$B71,'(①本体)入力画面'!AZ$16:AZ$55,1)</f>
        <v>0</v>
      </c>
      <c r="E71" s="247">
        <f>SUMIFS('(①本体)入力画面'!$BA$16:$BA$55,'(①本体)入力画面'!$E$16:$E$55,"実績",'(①本体)入力画面'!$K$16:$K$55,$B71)</f>
        <v>0</v>
      </c>
      <c r="F71" s="260">
        <f>SUMIFS('(①本体)入力画面'!$BB$16:$BB$55,'(①本体)入力画面'!$E$16:$E$55,"実績",'(①本体)入力画面'!$K$16:$K$55,$B71)</f>
        <v>0</v>
      </c>
      <c r="G71" s="281">
        <f>SUMIFS('(①本体)入力画面'!$BC$16:$BC$55,'(①本体)入力画面'!$E$16:$E$55,"実績",'(①本体)入力画面'!$K$16:$K$55,$B71)</f>
        <v>0</v>
      </c>
      <c r="H71" s="246">
        <f>COUNTIFS('(①本体)入力画面'!$E$16:$E$55,"実績",'(①本体)入力画面'!$K$16:$K$55,$B71,'(①本体)入力画面'!BI$16:BI$55,1)</f>
        <v>0</v>
      </c>
      <c r="I71" s="260">
        <f>SUMIFS('(①本体)入力画面'!$BJ$16:$BJ$55,'(①本体)入力画面'!$E$16:$E$55,"実績",'(①本体)入力画面'!$K$16:$K$55,$B71)</f>
        <v>0</v>
      </c>
      <c r="J71" s="260">
        <f>SUMIFS('(①本体)入力画面'!$BK$16:$BK$55,'(①本体)入力画面'!$E$16:$E$55,"実績",'(①本体)入力画面'!$K$16:$K$55,$B71)</f>
        <v>0</v>
      </c>
      <c r="K71" s="281">
        <f>SUMIFS('(①本体)入力画面'!$BL$16:$BL$55,'(①本体)入力画面'!$E$16:$E$55,"実績",'(①本体)入力画面'!$K$16:$K$55,$B71)</f>
        <v>0</v>
      </c>
      <c r="L71" s="281">
        <f>COUNTIFS('(①本体)入力画面'!$E$16:$E$55,"実績",'(①本体)入力画面'!$K$16:$K$55,$B71,'(①本体)入力画面'!BR$16:BR$55,1)</f>
        <v>0</v>
      </c>
      <c r="M71" s="247">
        <f>SUMIFS('(①本体)入力画面'!$BS$16:$BS$55,'(①本体)入力画面'!$E$16:$E$55,"実績",'(①本体)入力画面'!$K$16:$K$55,$B71)</f>
        <v>0</v>
      </c>
      <c r="N71" s="281">
        <f>SUMIFS('(①本体)入力画面'!$BT$16:$BT$55,'(①本体)入力画面'!$E$16:$E$55,"実績",'(①本体)入力画面'!$K$16:$K$55,$B71)</f>
        <v>0</v>
      </c>
      <c r="O71" s="281">
        <f>SUMIFS('(①本体)入力画面'!$BU$16:$BU$55,'(①本体)入力画面'!$E$16:$E$55,"実績",'(①本体)入力画面'!$K$16:$K$55,$B71)</f>
        <v>0</v>
      </c>
      <c r="P71" s="246">
        <f>COUNTIFS('(①本体)入力画面'!$E$16:$E$55,"実績",'(①本体)入力画面'!$K$16:$K$55,$B71,'(①本体)入力画面'!CA$16:CA$55,1)</f>
        <v>0</v>
      </c>
      <c r="Q71" s="260">
        <f>SUMIFS('(①本体)入力画面'!$CB$16:$CB$55,'(①本体)入力画面'!$E$16:$E$55,"実績",'(①本体)入力画面'!$K$16:$K$55,$B71)</f>
        <v>0</v>
      </c>
      <c r="R71" s="281">
        <f>SUMIFS('(①本体)入力画面'!$CC$16:$CC$55,'(①本体)入力画面'!$E$16:$E$55,"実績",'(①本体)入力画面'!$K$16:$K$55,$B71)</f>
        <v>0</v>
      </c>
      <c r="S71" s="281">
        <f>SUMIFS('(①本体)入力画面'!$CD$16:$CD$55,'(①本体)入力画面'!$E$16:$E$55,"実績",'(①本体)入力画面'!$K$16:$K$55,$B71)</f>
        <v>0</v>
      </c>
      <c r="T71" s="281">
        <f t="shared" si="25"/>
        <v>0</v>
      </c>
      <c r="U71" s="247">
        <f t="shared" si="26"/>
        <v>0</v>
      </c>
      <c r="V71" s="249">
        <f t="shared" si="27"/>
        <v>0</v>
      </c>
      <c r="W71" s="248">
        <f t="shared" si="28"/>
        <v>0</v>
      </c>
    </row>
    <row r="72" spans="1:38" ht="24.65" customHeight="1">
      <c r="A72" s="252">
        <v>15</v>
      </c>
      <c r="B72" s="896" t="s">
        <v>83</v>
      </c>
      <c r="C72" s="897"/>
      <c r="D72" s="281">
        <f>COUNTIFS('(①本体)入力画面'!$E$16:$E$55,"実績",'(①本体)入力画面'!$K$16:$K$55,$B72,'(①本体)入力画面'!AZ$16:AZ$55,1)</f>
        <v>0</v>
      </c>
      <c r="E72" s="247">
        <f>SUMIFS('(①本体)入力画面'!$BA$16:$BA$55,'(①本体)入力画面'!$E$16:$E$55,"実績",'(①本体)入力画面'!$K$16:$K$55,$B72)</f>
        <v>0</v>
      </c>
      <c r="F72" s="260">
        <f>SUMIFS('(①本体)入力画面'!$BB$16:$BB$55,'(①本体)入力画面'!$E$16:$E$55,"実績",'(①本体)入力画面'!$K$16:$K$55,$B72)</f>
        <v>0</v>
      </c>
      <c r="G72" s="281">
        <f>SUMIFS('(①本体)入力画面'!$BC$16:$BC$55,'(①本体)入力画面'!$E$16:$E$55,"実績",'(①本体)入力画面'!$K$16:$K$55,$B72)</f>
        <v>0</v>
      </c>
      <c r="H72" s="246">
        <f>COUNTIFS('(①本体)入力画面'!$E$16:$E$55,"実績",'(①本体)入力画面'!$K$16:$K$55,$B72,'(①本体)入力画面'!BI$16:BI$55,1)</f>
        <v>0</v>
      </c>
      <c r="I72" s="260">
        <f>SUMIFS('(①本体)入力画面'!$BJ$16:$BJ$55,'(①本体)入力画面'!$E$16:$E$55,"実績",'(①本体)入力画面'!$K$16:$K$55,$B72)</f>
        <v>0</v>
      </c>
      <c r="J72" s="260">
        <f>SUMIFS('(①本体)入力画面'!$BK$16:$BK$55,'(①本体)入力画面'!$E$16:$E$55,"実績",'(①本体)入力画面'!$K$16:$K$55,$B72)</f>
        <v>0</v>
      </c>
      <c r="K72" s="281">
        <f>SUMIFS('(①本体)入力画面'!$BL$16:$BL$55,'(①本体)入力画面'!$E$16:$E$55,"実績",'(①本体)入力画面'!$K$16:$K$55,$B72)</f>
        <v>0</v>
      </c>
      <c r="L72" s="281">
        <f>COUNTIFS('(①本体)入力画面'!$E$16:$E$55,"実績",'(①本体)入力画面'!$K$16:$K$55,$B72,'(①本体)入力画面'!BR$16:BR$55,1)</f>
        <v>0</v>
      </c>
      <c r="M72" s="247">
        <f>SUMIFS('(①本体)入力画面'!$BS$16:$BS$55,'(①本体)入力画面'!$E$16:$E$55,"実績",'(①本体)入力画面'!$K$16:$K$55,$B72)</f>
        <v>0</v>
      </c>
      <c r="N72" s="281">
        <f>SUMIFS('(①本体)入力画面'!$BT$16:$BT$55,'(①本体)入力画面'!$E$16:$E$55,"実績",'(①本体)入力画面'!$K$16:$K$55,$B72)</f>
        <v>0</v>
      </c>
      <c r="O72" s="281">
        <f>SUMIFS('(①本体)入力画面'!$BU$16:$BU$55,'(①本体)入力画面'!$E$16:$E$55,"実績",'(①本体)入力画面'!$K$16:$K$55,$B72)</f>
        <v>0</v>
      </c>
      <c r="P72" s="246">
        <f>COUNTIFS('(①本体)入力画面'!$E$16:$E$55,"実績",'(①本体)入力画面'!$K$16:$K$55,$B72,'(①本体)入力画面'!CA$16:CA$55,1)</f>
        <v>0</v>
      </c>
      <c r="Q72" s="260">
        <f>SUMIFS('(①本体)入力画面'!$CB$16:$CB$55,'(①本体)入力画面'!$E$16:$E$55,"実績",'(①本体)入力画面'!$K$16:$K$55,$B72)</f>
        <v>0</v>
      </c>
      <c r="R72" s="281">
        <f>SUMIFS('(①本体)入力画面'!$CC$16:$CC$55,'(①本体)入力画面'!$E$16:$E$55,"実績",'(①本体)入力画面'!$K$16:$K$55,$B72)</f>
        <v>0</v>
      </c>
      <c r="S72" s="281">
        <f>SUMIFS('(①本体)入力画面'!$CD$16:$CD$55,'(①本体)入力画面'!$E$16:$E$55,"実績",'(①本体)入力画面'!$K$16:$K$55,$B72)</f>
        <v>0</v>
      </c>
      <c r="T72" s="281">
        <f t="shared" ref="T72:W73" si="29">D72+H72+L72+P72</f>
        <v>0</v>
      </c>
      <c r="U72" s="247">
        <f t="shared" si="29"/>
        <v>0</v>
      </c>
      <c r="V72" s="249">
        <f t="shared" si="29"/>
        <v>0</v>
      </c>
      <c r="W72" s="248">
        <f t="shared" si="29"/>
        <v>0</v>
      </c>
    </row>
    <row r="73" spans="1:38" ht="24.65" customHeight="1">
      <c r="A73" s="252">
        <v>16</v>
      </c>
      <c r="B73" s="900" t="s">
        <v>84</v>
      </c>
      <c r="C73" s="901"/>
      <c r="D73" s="281">
        <f>COUNTIFS('(①本体)入力画面'!$E$16:$E$55,"実績",'(①本体)入力画面'!$K$16:$K$55,$B73,'(①本体)入力画面'!AZ$16:AZ$55,1)</f>
        <v>0</v>
      </c>
      <c r="E73" s="247">
        <f>SUMIFS('(①本体)入力画面'!$BA$16:$BA$55,'(①本体)入力画面'!$E$16:$E$55,"実績",'(①本体)入力画面'!$K$16:$K$55,$B73)</f>
        <v>0</v>
      </c>
      <c r="F73" s="260">
        <f>SUMIFS('(①本体)入力画面'!$BB$16:$BB$55,'(①本体)入力画面'!$E$16:$E$55,"実績",'(①本体)入力画面'!$K$16:$K$55,$B73)</f>
        <v>0</v>
      </c>
      <c r="G73" s="281">
        <f>SUMIFS('(①本体)入力画面'!$BC$16:$BC$55,'(①本体)入力画面'!$E$16:$E$55,"実績",'(①本体)入力画面'!$K$16:$K$55,$B73)</f>
        <v>0</v>
      </c>
      <c r="H73" s="246">
        <f>COUNTIFS('(①本体)入力画面'!$E$16:$E$55,"実績",'(①本体)入力画面'!$K$16:$K$55,$B73,'(①本体)入力画面'!BI$16:BI$55,1)</f>
        <v>0</v>
      </c>
      <c r="I73" s="260">
        <f>SUMIFS('(①本体)入力画面'!$BJ$16:$BJ$55,'(①本体)入力画面'!$E$16:$E$55,"実績",'(①本体)入力画面'!$K$16:$K$55,$B73)</f>
        <v>0</v>
      </c>
      <c r="J73" s="260">
        <f>SUMIFS('(①本体)入力画面'!$BK$16:$BK$55,'(①本体)入力画面'!$E$16:$E$55,"実績",'(①本体)入力画面'!$K$16:$K$55,$B73)</f>
        <v>0</v>
      </c>
      <c r="K73" s="281">
        <f>SUMIFS('(①本体)入力画面'!$BL$16:$BL$55,'(①本体)入力画面'!$E$16:$E$55,"実績",'(①本体)入力画面'!$K$16:$K$55,$B73)</f>
        <v>0</v>
      </c>
      <c r="L73" s="281">
        <f>COUNTIFS('(①本体)入力画面'!$E$16:$E$55,"実績",'(①本体)入力画面'!$K$16:$K$55,$B73,'(①本体)入力画面'!BR$16:BR$55,1)</f>
        <v>0</v>
      </c>
      <c r="M73" s="247">
        <f>SUMIFS('(①本体)入力画面'!$BS$16:$BS$55,'(①本体)入力画面'!$E$16:$E$55,"実績",'(①本体)入力画面'!$K$16:$K$55,$B73)</f>
        <v>0</v>
      </c>
      <c r="N73" s="281">
        <f>SUMIFS('(①本体)入力画面'!$BT$16:$BT$55,'(①本体)入力画面'!$E$16:$E$55,"実績",'(①本体)入力画面'!$K$16:$K$55,$B73)</f>
        <v>0</v>
      </c>
      <c r="O73" s="281">
        <f>SUMIFS('(①本体)入力画面'!$BU$16:$BU$55,'(①本体)入力画面'!$E$16:$E$55,"実績",'(①本体)入力画面'!$K$16:$K$55,$B73)</f>
        <v>0</v>
      </c>
      <c r="P73" s="246">
        <f>COUNTIFS('(①本体)入力画面'!$E$16:$E$55,"実績",'(①本体)入力画面'!$K$16:$K$55,$B73,'(①本体)入力画面'!CA$16:CA$55,1)</f>
        <v>0</v>
      </c>
      <c r="Q73" s="260">
        <f>SUMIFS('(①本体)入力画面'!$CB$16:$CB$55,'(①本体)入力画面'!$E$16:$E$55,"実績",'(①本体)入力画面'!$K$16:$K$55,$B73)</f>
        <v>0</v>
      </c>
      <c r="R73" s="281">
        <f>SUMIFS('(①本体)入力画面'!$CC$16:$CC$55,'(①本体)入力画面'!$E$16:$E$55,"実績",'(①本体)入力画面'!$K$16:$K$55,$B73)</f>
        <v>0</v>
      </c>
      <c r="S73" s="281">
        <f>SUMIFS('(①本体)入力画面'!$CD$16:$CD$55,'(①本体)入力画面'!$E$16:$E$55,"実績",'(①本体)入力画面'!$K$16:$K$55,$B73)</f>
        <v>0</v>
      </c>
      <c r="T73" s="281">
        <f t="shared" si="29"/>
        <v>0</v>
      </c>
      <c r="U73" s="247">
        <f t="shared" si="29"/>
        <v>0</v>
      </c>
      <c r="V73" s="249">
        <f t="shared" si="29"/>
        <v>0</v>
      </c>
      <c r="W73" s="248">
        <f t="shared" si="29"/>
        <v>0</v>
      </c>
    </row>
    <row r="74" spans="1:38" ht="24.65" customHeight="1">
      <c r="A74" s="253"/>
      <c r="B74" s="898" t="s">
        <v>198</v>
      </c>
      <c r="C74" s="899"/>
      <c r="D74" s="281">
        <f>SUM(D58:D73)</f>
        <v>0</v>
      </c>
      <c r="E74" s="247">
        <f t="shared" ref="E74:W74" si="30">SUM(E58:E73)</f>
        <v>0</v>
      </c>
      <c r="F74" s="262">
        <f t="shared" si="30"/>
        <v>0</v>
      </c>
      <c r="G74" s="281">
        <f t="shared" si="30"/>
        <v>0</v>
      </c>
      <c r="H74" s="246">
        <f t="shared" si="30"/>
        <v>0</v>
      </c>
      <c r="I74" s="260">
        <f t="shared" si="30"/>
        <v>0</v>
      </c>
      <c r="J74" s="262">
        <f t="shared" si="30"/>
        <v>0</v>
      </c>
      <c r="K74" s="281">
        <f t="shared" si="30"/>
        <v>0</v>
      </c>
      <c r="L74" s="281">
        <f t="shared" si="30"/>
        <v>0</v>
      </c>
      <c r="M74" s="247">
        <f t="shared" si="30"/>
        <v>0</v>
      </c>
      <c r="N74" s="281">
        <f t="shared" si="30"/>
        <v>0</v>
      </c>
      <c r="O74" s="281">
        <f t="shared" si="30"/>
        <v>0</v>
      </c>
      <c r="P74" s="246">
        <f t="shared" si="30"/>
        <v>0</v>
      </c>
      <c r="Q74" s="260">
        <f t="shared" si="30"/>
        <v>0</v>
      </c>
      <c r="R74" s="281">
        <f t="shared" si="30"/>
        <v>0</v>
      </c>
      <c r="S74" s="281">
        <f t="shared" si="30"/>
        <v>0</v>
      </c>
      <c r="T74" s="281">
        <f t="shared" si="30"/>
        <v>0</v>
      </c>
      <c r="U74" s="247">
        <f t="shared" si="30"/>
        <v>0</v>
      </c>
      <c r="V74" s="246">
        <f t="shared" si="30"/>
        <v>0</v>
      </c>
      <c r="W74" s="248">
        <f t="shared" si="30"/>
        <v>0</v>
      </c>
      <c r="X74" s="234"/>
      <c r="Y74" s="234"/>
      <c r="Z74" s="234"/>
      <c r="AA74" s="234"/>
      <c r="AB74" s="234"/>
      <c r="AC74" s="234"/>
      <c r="AD74" s="234"/>
      <c r="AE74" s="234"/>
      <c r="AF74" s="234"/>
      <c r="AG74" s="234"/>
      <c r="AH74" s="234"/>
    </row>
    <row r="75" spans="1:38" s="254" customFormat="1" ht="24.65" customHeight="1">
      <c r="A75" s="867"/>
      <c r="B75" s="867"/>
      <c r="C75" s="867"/>
      <c r="D75" s="867"/>
      <c r="E75" s="867"/>
      <c r="F75" s="867"/>
      <c r="G75" s="867"/>
      <c r="H75" s="867"/>
      <c r="I75" s="867"/>
      <c r="J75" s="867"/>
      <c r="K75" s="867"/>
      <c r="L75" s="867"/>
      <c r="M75" s="867"/>
      <c r="N75" s="867"/>
      <c r="O75" s="867"/>
      <c r="P75" s="867"/>
      <c r="Q75" s="867"/>
      <c r="R75" s="867"/>
      <c r="S75" s="867"/>
      <c r="T75" s="867"/>
      <c r="U75" s="867"/>
      <c r="V75" s="867"/>
      <c r="W75" s="867"/>
      <c r="X75" s="867"/>
      <c r="Y75" s="867"/>
      <c r="Z75" s="867"/>
      <c r="AA75" s="867"/>
      <c r="AB75" s="867"/>
      <c r="AC75" s="867"/>
      <c r="AD75" s="867"/>
      <c r="AE75" s="261"/>
      <c r="AF75" s="261"/>
      <c r="AG75" s="261"/>
      <c r="AH75" s="261"/>
      <c r="AI75" s="261"/>
      <c r="AJ75" s="261"/>
      <c r="AK75" s="261"/>
      <c r="AL75" s="261"/>
    </row>
    <row r="76" spans="1:38" s="255" customFormat="1" ht="24.65" customHeight="1">
      <c r="A76" s="867"/>
      <c r="B76" s="867"/>
      <c r="C76" s="867"/>
      <c r="D76" s="867"/>
      <c r="E76" s="867"/>
      <c r="F76" s="867"/>
      <c r="G76" s="867"/>
      <c r="H76" s="867"/>
      <c r="I76" s="867"/>
      <c r="J76" s="867"/>
      <c r="K76" s="867"/>
      <c r="L76" s="867"/>
      <c r="M76" s="867"/>
      <c r="N76" s="867"/>
      <c r="O76" s="867"/>
      <c r="P76" s="867"/>
      <c r="Q76" s="867"/>
      <c r="R76" s="867"/>
      <c r="S76" s="234"/>
      <c r="T76" s="234"/>
      <c r="U76" s="261"/>
      <c r="V76" s="261"/>
      <c r="W76" s="261"/>
      <c r="X76" s="261"/>
      <c r="Y76" s="261"/>
      <c r="Z76" s="261"/>
      <c r="AA76" s="261"/>
      <c r="AB76" s="261"/>
      <c r="AC76" s="261"/>
      <c r="AD76" s="261"/>
      <c r="AE76" s="261"/>
      <c r="AF76" s="261"/>
      <c r="AG76" s="261"/>
      <c r="AH76" s="261"/>
      <c r="AI76" s="261"/>
      <c r="AJ76" s="261"/>
      <c r="AK76" s="261"/>
      <c r="AL76" s="261"/>
    </row>
    <row r="77" spans="1:38" s="254" customFormat="1" ht="24.65" customHeight="1">
      <c r="A77" s="867"/>
      <c r="B77" s="867"/>
      <c r="C77" s="867"/>
      <c r="D77" s="867"/>
      <c r="E77" s="867"/>
      <c r="F77" s="867"/>
      <c r="G77" s="867"/>
      <c r="H77" s="867"/>
      <c r="I77" s="867"/>
      <c r="J77" s="867"/>
      <c r="K77" s="867"/>
      <c r="L77" s="867"/>
      <c r="M77" s="867"/>
      <c r="N77" s="867"/>
      <c r="O77" s="867"/>
      <c r="P77" s="867"/>
      <c r="Q77" s="867"/>
      <c r="R77" s="867"/>
      <c r="S77" s="867"/>
      <c r="T77" s="867"/>
      <c r="U77" s="867"/>
      <c r="V77" s="867"/>
      <c r="W77" s="867"/>
      <c r="X77" s="867"/>
      <c r="Y77" s="867"/>
      <c r="Z77" s="867"/>
      <c r="AA77" s="867"/>
      <c r="AB77" s="867"/>
      <c r="AC77" s="867"/>
      <c r="AD77" s="867"/>
      <c r="AE77" s="867"/>
      <c r="AF77" s="867"/>
      <c r="AG77" s="867"/>
      <c r="AH77" s="867"/>
      <c r="AI77" s="867"/>
      <c r="AJ77" s="867"/>
      <c r="AK77" s="867"/>
      <c r="AL77" s="867"/>
    </row>
    <row r="78" spans="1:38" ht="24.65" customHeight="1">
      <c r="A78" s="254"/>
      <c r="B78" s="254"/>
      <c r="C78" s="254"/>
      <c r="D78" s="254"/>
      <c r="E78" s="254"/>
      <c r="F78" s="254"/>
      <c r="G78" s="254"/>
      <c r="H78" s="254"/>
      <c r="I78" s="254"/>
      <c r="J78" s="254"/>
      <c r="K78" s="254"/>
      <c r="L78" s="254"/>
      <c r="M78" s="254"/>
      <c r="AC78" s="256"/>
    </row>
    <row r="79" spans="1:38" ht="24.65" customHeight="1">
      <c r="D79" s="261" t="s">
        <v>241</v>
      </c>
      <c r="S79" s="261" t="s">
        <v>242</v>
      </c>
      <c r="AC79" s="256"/>
    </row>
    <row r="80" spans="1:38" ht="24.65" customHeight="1">
      <c r="A80" s="838" t="s">
        <v>228</v>
      </c>
      <c r="B80" s="852"/>
      <c r="C80" s="836"/>
      <c r="D80" s="882" t="s">
        <v>243</v>
      </c>
      <c r="E80" s="857"/>
      <c r="F80" s="857"/>
      <c r="G80" s="857"/>
      <c r="H80" s="882" t="s">
        <v>252</v>
      </c>
      <c r="I80" s="883"/>
      <c r="J80" s="883"/>
      <c r="K80" s="883"/>
      <c r="L80" s="882" t="s">
        <v>253</v>
      </c>
      <c r="M80" s="883"/>
      <c r="N80" s="883"/>
      <c r="O80" s="883"/>
      <c r="P80" s="856" t="s">
        <v>244</v>
      </c>
      <c r="Q80" s="857"/>
      <c r="R80" s="857"/>
      <c r="S80" s="858"/>
      <c r="T80" s="280"/>
    </row>
    <row r="81" spans="1:19" ht="24.65" customHeight="1">
      <c r="A81" s="853"/>
      <c r="B81" s="854"/>
      <c r="C81" s="906"/>
      <c r="D81" s="907" t="s">
        <v>266</v>
      </c>
      <c r="E81" s="909" t="s">
        <v>265</v>
      </c>
      <c r="F81" s="844" t="s">
        <v>195</v>
      </c>
      <c r="G81" s="904" t="s">
        <v>196</v>
      </c>
      <c r="H81" s="911" t="s">
        <v>266</v>
      </c>
      <c r="I81" s="836" t="s">
        <v>265</v>
      </c>
      <c r="J81" s="844" t="s">
        <v>195</v>
      </c>
      <c r="K81" s="904" t="s">
        <v>196</v>
      </c>
      <c r="L81" s="907" t="s">
        <v>266</v>
      </c>
      <c r="M81" s="909" t="s">
        <v>265</v>
      </c>
      <c r="N81" s="844" t="s">
        <v>195</v>
      </c>
      <c r="O81" s="838" t="s">
        <v>197</v>
      </c>
      <c r="P81" s="911" t="s">
        <v>266</v>
      </c>
      <c r="Q81" s="836" t="s">
        <v>265</v>
      </c>
      <c r="R81" s="838" t="s">
        <v>195</v>
      </c>
      <c r="S81" s="844" t="s">
        <v>196</v>
      </c>
    </row>
    <row r="82" spans="1:19" ht="24.65" customHeight="1">
      <c r="A82" s="839"/>
      <c r="B82" s="855"/>
      <c r="C82" s="837"/>
      <c r="D82" s="908"/>
      <c r="E82" s="910"/>
      <c r="F82" s="845"/>
      <c r="G82" s="839"/>
      <c r="H82" s="912"/>
      <c r="I82" s="837"/>
      <c r="J82" s="845"/>
      <c r="K82" s="905"/>
      <c r="L82" s="908"/>
      <c r="M82" s="910"/>
      <c r="N82" s="845"/>
      <c r="O82" s="839"/>
      <c r="P82" s="912"/>
      <c r="Q82" s="837"/>
      <c r="R82" s="839"/>
      <c r="S82" s="845"/>
    </row>
    <row r="83" spans="1:19" ht="24.65" customHeight="1">
      <c r="A83" s="251">
        <v>1</v>
      </c>
      <c r="B83" s="902" t="s">
        <v>234</v>
      </c>
      <c r="C83" s="903"/>
      <c r="D83" s="281">
        <f>COUNTIFS('(①本体)入力画面'!$E$16:$E$55,"実績",'(①本体)入力画面'!$K$16:$K$55,$B83,'(①本体)入力画面'!DK$16:DK$55,1)</f>
        <v>0</v>
      </c>
      <c r="E83" s="247">
        <f>SUMIFS('(①本体)入力画面'!$DL$16:$DL$55,'(①本体)入力画面'!$E$16:$E$55,"実績",'(①本体)入力画面'!$K$16:$K$55,$B83)</f>
        <v>0</v>
      </c>
      <c r="F83" s="248">
        <f>SUMIFS('(①本体)入力画面'!$DM$16:$DM$55,'(①本体)入力画面'!$E$16:$E$55,"実績",'(①本体)入力画面'!$K$16:$K$55,$B83)</f>
        <v>0</v>
      </c>
      <c r="G83" s="281">
        <f>SUMIFS('(①本体)入力画面'!$DN$16:$DN$55,'(①本体)入力画面'!$E$16:$E$55,"実績",'(①本体)入力画面'!$K$16:$K$55,$B83)</f>
        <v>0</v>
      </c>
      <c r="H83" s="246">
        <f>COUNTIFS('(①本体)入力画面'!$E$16:$E$55,"実績",'(①本体)入力画面'!$K$16:$K$55,$B83,'(①本体)入力画面'!DT$16:DT$55,1)</f>
        <v>0</v>
      </c>
      <c r="I83" s="260">
        <f>SUMIFS('(①本体)入力画面'!$DU$16:$DU$55,'(①本体)入力画面'!$E$16:$E$55,"実績",'(①本体)入力画面'!$K$16:$K$55,$B83)</f>
        <v>0</v>
      </c>
      <c r="J83" s="248">
        <f>SUMIFS('(①本体)入力画面'!$DV$16:$DV$55,'(①本体)入力画面'!$E$16:$E$55,"実績",'(①本体)入力画面'!$K$16:$K$55,$B83)</f>
        <v>0</v>
      </c>
      <c r="K83" s="281">
        <f>SUMIFS('(①本体)入力画面'!$DW$16:$DW$55,'(①本体)入力画面'!$E$16:$E$55,"実績",'(①本体)入力画面'!$K$16:$K$55,$B83)</f>
        <v>0</v>
      </c>
      <c r="L83" s="281">
        <f>COUNTIFS('(①本体)入力画面'!$E$16:$E$55,"実績",'(①本体)入力画面'!$K$16:$K$55,$B83,'(①本体)入力画面'!EC$16:EC$55,1)</f>
        <v>0</v>
      </c>
      <c r="M83" s="247">
        <f>SUMIFS('(①本体)入力画面'!$ED$16:$ED$55,'(①本体)入力画面'!$E$16:$E$55,"実績",'(①本体)入力画面'!$K$16:$K$55,$B83)</f>
        <v>0</v>
      </c>
      <c r="N83" s="257">
        <f>SUMIFS('(①本体)入力画面'!$EE$16:$EE$55,'(①本体)入力画面'!$E$16:$E$55,"実績",'(①本体)入力画面'!$K$16:$K$55,$B83)</f>
        <v>0</v>
      </c>
      <c r="O83" s="281">
        <f>SUMIFS('(①本体)入力画面'!$EF$16:$EF$55,'(①本体)入力画面'!$E$16:$E$55,"実績",'(①本体)入力画面'!$K$16:$K$55,$B83)</f>
        <v>0</v>
      </c>
      <c r="P83" s="258">
        <f t="shared" ref="P83:P84" si="31">D83+H83+L83</f>
        <v>0</v>
      </c>
      <c r="Q83" s="260">
        <f t="shared" ref="Q83:Q84" si="32">E83+I83+M83</f>
        <v>0</v>
      </c>
      <c r="R83" s="281">
        <f t="shared" ref="R83:R84" si="33">F83+J83+N83</f>
        <v>0</v>
      </c>
      <c r="S83" s="248">
        <f t="shared" ref="S83:S84" si="34">+G83+K83+O83</f>
        <v>0</v>
      </c>
    </row>
    <row r="84" spans="1:19" ht="24.65" customHeight="1">
      <c r="A84" s="250">
        <v>2</v>
      </c>
      <c r="B84" s="900" t="s">
        <v>235</v>
      </c>
      <c r="C84" s="901"/>
      <c r="D84" s="281">
        <f>COUNTIFS('(①本体)入力画面'!$E$16:$E$55,"実績",'(①本体)入力画面'!$K$16:$K$55,$B84,'(①本体)入力画面'!DK$16:DK$55,1)</f>
        <v>0</v>
      </c>
      <c r="E84" s="247">
        <f>SUMIFS('(①本体)入力画面'!$DL$16:$DL$55,'(①本体)入力画面'!$E$16:$E$55,"実績",'(①本体)入力画面'!$K$16:$K$55,$B84)</f>
        <v>0</v>
      </c>
      <c r="F84" s="248">
        <f>SUMIFS('(①本体)入力画面'!$DM$16:$DM$55,'(①本体)入力画面'!$E$16:$E$55,"実績",'(①本体)入力画面'!$K$16:$K$55,$B84)</f>
        <v>0</v>
      </c>
      <c r="G84" s="281">
        <f>SUMIFS('(①本体)入力画面'!$DN$16:$DN$55,'(①本体)入力画面'!$E$16:$E$55,"実績",'(①本体)入力画面'!$K$16:$K$55,$B84)</f>
        <v>0</v>
      </c>
      <c r="H84" s="246">
        <f>COUNTIFS('(①本体)入力画面'!$E$16:$E$55,"実績",'(①本体)入力画面'!$K$16:$K$55,$B84,'(①本体)入力画面'!DT$16:DT$55,1)</f>
        <v>0</v>
      </c>
      <c r="I84" s="260">
        <f>SUMIFS('(①本体)入力画面'!$DU$16:$DU$55,'(①本体)入力画面'!$E$16:$E$55,"実績",'(①本体)入力画面'!$K$16:$K$55,$B84)</f>
        <v>0</v>
      </c>
      <c r="J84" s="248">
        <f>SUMIFS('(①本体)入力画面'!$DV$16:$DV$55,'(①本体)入力画面'!$E$16:$E$55,"実績",'(①本体)入力画面'!$K$16:$K$55,$B84)</f>
        <v>0</v>
      </c>
      <c r="K84" s="281">
        <f>SUMIFS('(①本体)入力画面'!$DW$16:$DW$55,'(①本体)入力画面'!$E$16:$E$55,"実績",'(①本体)入力画面'!$K$16:$K$55,$B84)</f>
        <v>0</v>
      </c>
      <c r="L84" s="281">
        <f>COUNTIFS('(①本体)入力画面'!$E$16:$E$55,"実績",'(①本体)入力画面'!$K$16:$K$55,$B84,'(①本体)入力画面'!EC$16:EC$55,1)</f>
        <v>0</v>
      </c>
      <c r="M84" s="247">
        <f>SUMIFS('(①本体)入力画面'!$ED$16:$ED$55,'(①本体)入力画面'!$E$16:$E$55,"実績",'(①本体)入力画面'!$K$16:$K$55,$B84)</f>
        <v>0</v>
      </c>
      <c r="N84" s="257">
        <f>SUMIFS('(①本体)入力画面'!$EE$16:$EE$55,'(①本体)入力画面'!$E$16:$E$55,"実績",'(①本体)入力画面'!$K$16:$K$55,$B84)</f>
        <v>0</v>
      </c>
      <c r="O84" s="281">
        <f>SUMIFS('(①本体)入力画面'!$EF$16:$EF$55,'(①本体)入力画面'!$E$16:$E$55,"実績",'(①本体)入力画面'!$K$16:$K$55,$B84)</f>
        <v>0</v>
      </c>
      <c r="P84" s="258">
        <f t="shared" si="31"/>
        <v>0</v>
      </c>
      <c r="Q84" s="260">
        <f t="shared" si="32"/>
        <v>0</v>
      </c>
      <c r="R84" s="281">
        <f t="shared" si="33"/>
        <v>0</v>
      </c>
      <c r="S84" s="248">
        <f t="shared" si="34"/>
        <v>0</v>
      </c>
    </row>
    <row r="85" spans="1:19" ht="24.65" customHeight="1">
      <c r="A85" s="245">
        <v>3</v>
      </c>
      <c r="B85" s="900" t="s">
        <v>72</v>
      </c>
      <c r="C85" s="901"/>
      <c r="D85" s="281">
        <f>COUNTIFS('(①本体)入力画面'!$E$16:$E$55,"実績",'(①本体)入力画面'!$K$16:$K$55,$B85,'(①本体)入力画面'!DK$16:DK$55,1)</f>
        <v>0</v>
      </c>
      <c r="E85" s="247">
        <f>SUMIFS('(①本体)入力画面'!$DL$16:$DL$55,'(①本体)入力画面'!$E$16:$E$55,"実績",'(①本体)入力画面'!$K$16:$K$55,$B85)</f>
        <v>0</v>
      </c>
      <c r="F85" s="248">
        <f>SUMIFS('(①本体)入力画面'!$DM$16:$DM$55,'(①本体)入力画面'!$E$16:$E$55,"実績",'(①本体)入力画面'!$K$16:$K$55,$B85)</f>
        <v>0</v>
      </c>
      <c r="G85" s="281">
        <f>SUMIFS('(①本体)入力画面'!$DN$16:$DN$55,'(①本体)入力画面'!$E$16:$E$55,"実績",'(①本体)入力画面'!$K$16:$K$55,$B85)</f>
        <v>0</v>
      </c>
      <c r="H85" s="246">
        <f>COUNTIFS('(①本体)入力画面'!$E$16:$E$55,"実績",'(①本体)入力画面'!$K$16:$K$55,$B85,'(①本体)入力画面'!DT$16:DT$55,1)</f>
        <v>0</v>
      </c>
      <c r="I85" s="260">
        <f>SUMIFS('(①本体)入力画面'!$DU$16:$DU$55,'(①本体)入力画面'!$E$16:$E$55,"実績",'(①本体)入力画面'!$K$16:$K$55,$B85)</f>
        <v>0</v>
      </c>
      <c r="J85" s="248">
        <f>SUMIFS('(①本体)入力画面'!$DV$16:$DV$55,'(①本体)入力画面'!$E$16:$E$55,"実績",'(①本体)入力画面'!$K$16:$K$55,$B85)</f>
        <v>0</v>
      </c>
      <c r="K85" s="281">
        <f>SUMIFS('(①本体)入力画面'!$DW$16:$DW$55,'(①本体)入力画面'!$E$16:$E$55,"実績",'(①本体)入力画面'!$K$16:$K$55,$B85)</f>
        <v>0</v>
      </c>
      <c r="L85" s="281">
        <f>COUNTIFS('(①本体)入力画面'!$E$16:$E$55,"実績",'(①本体)入力画面'!$K$16:$K$55,$B85,'(①本体)入力画面'!EC$16:EC$55,1)</f>
        <v>0</v>
      </c>
      <c r="M85" s="247">
        <f>SUMIFS('(①本体)入力画面'!$ED$16:$ED$55,'(①本体)入力画面'!$E$16:$E$55,"実績",'(①本体)入力画面'!$K$16:$K$55,$B85)</f>
        <v>0</v>
      </c>
      <c r="N85" s="257">
        <f>SUMIFS('(①本体)入力画面'!$EE$16:$EE$55,'(①本体)入力画面'!$E$16:$E$55,"実績",'(①本体)入力画面'!$K$16:$K$55,$B85)</f>
        <v>0</v>
      </c>
      <c r="O85" s="281">
        <f>SUMIFS('(①本体)入力画面'!$EF$16:$EF$55,'(①本体)入力画面'!$E$16:$E$55,"実績",'(①本体)入力画面'!$K$16:$K$55,$B85)</f>
        <v>0</v>
      </c>
      <c r="P85" s="258">
        <f t="shared" ref="P85:P96" si="35">D85+H85+L85</f>
        <v>0</v>
      </c>
      <c r="Q85" s="260">
        <f t="shared" ref="Q85:Q96" si="36">E85+I85+M85</f>
        <v>0</v>
      </c>
      <c r="R85" s="281">
        <f t="shared" ref="R85:R96" si="37">F85+J85+N85</f>
        <v>0</v>
      </c>
      <c r="S85" s="248">
        <f t="shared" ref="S85:S95" si="38">+G85+K85+O85</f>
        <v>0</v>
      </c>
    </row>
    <row r="86" spans="1:19" ht="24.65" customHeight="1">
      <c r="A86" s="250">
        <v>4</v>
      </c>
      <c r="B86" s="900" t="s">
        <v>73</v>
      </c>
      <c r="C86" s="901"/>
      <c r="D86" s="281">
        <f>COUNTIFS('(①本体)入力画面'!$E$16:$E$55,"実績",'(①本体)入力画面'!$K$16:$K$55,$B86,'(①本体)入力画面'!DK$16:DK$55,1)</f>
        <v>0</v>
      </c>
      <c r="E86" s="247">
        <f>SUMIFS('(①本体)入力画面'!$DL$16:$DL$55,'(①本体)入力画面'!$E$16:$E$55,"実績",'(①本体)入力画面'!$K$16:$K$55,$B86)</f>
        <v>0</v>
      </c>
      <c r="F86" s="248">
        <f>SUMIFS('(①本体)入力画面'!$DM$16:$DM$55,'(①本体)入力画面'!$E$16:$E$55,"実績",'(①本体)入力画面'!$K$16:$K$55,$B86)</f>
        <v>0</v>
      </c>
      <c r="G86" s="281">
        <f>SUMIFS('(①本体)入力画面'!$DN$16:$DN$55,'(①本体)入力画面'!$E$16:$E$55,"実績",'(①本体)入力画面'!$K$16:$K$55,$B86)</f>
        <v>0</v>
      </c>
      <c r="H86" s="246">
        <f>COUNTIFS('(①本体)入力画面'!$E$16:$E$55,"実績",'(①本体)入力画面'!$K$16:$K$55,$B86,'(①本体)入力画面'!DT$16:DT$55,1)</f>
        <v>0</v>
      </c>
      <c r="I86" s="260">
        <f>SUMIFS('(①本体)入力画面'!$DU$16:$DU$55,'(①本体)入力画面'!$E$16:$E$55,"実績",'(①本体)入力画面'!$K$16:$K$55,$B86)</f>
        <v>0</v>
      </c>
      <c r="J86" s="248">
        <f>SUMIFS('(①本体)入力画面'!$DV$16:$DV$55,'(①本体)入力画面'!$E$16:$E$55,"実績",'(①本体)入力画面'!$K$16:$K$55,$B86)</f>
        <v>0</v>
      </c>
      <c r="K86" s="281">
        <f>SUMIFS('(①本体)入力画面'!$DW$16:$DW$55,'(①本体)入力画面'!$E$16:$E$55,"実績",'(①本体)入力画面'!$K$16:$K$55,$B86)</f>
        <v>0</v>
      </c>
      <c r="L86" s="281">
        <f>COUNTIFS('(①本体)入力画面'!$E$16:$E$55,"実績",'(①本体)入力画面'!$K$16:$K$55,$B86,'(①本体)入力画面'!EC$16:EC$55,1)</f>
        <v>0</v>
      </c>
      <c r="M86" s="247">
        <f>SUMIFS('(①本体)入力画面'!$ED$16:$ED$55,'(①本体)入力画面'!$E$16:$E$55,"実績",'(①本体)入力画面'!$K$16:$K$55,$B86)</f>
        <v>0</v>
      </c>
      <c r="N86" s="257">
        <f>SUMIFS('(①本体)入力画面'!$EE$16:$EE$55,'(①本体)入力画面'!$E$16:$E$55,"実績",'(①本体)入力画面'!$K$16:$K$55,$B86)</f>
        <v>0</v>
      </c>
      <c r="O86" s="281">
        <f>SUMIFS('(①本体)入力画面'!$EF$16:$EF$55,'(①本体)入力画面'!$E$16:$E$55,"実績",'(①本体)入力画面'!$K$16:$K$55,$B86)</f>
        <v>0</v>
      </c>
      <c r="P86" s="258">
        <f t="shared" si="35"/>
        <v>0</v>
      </c>
      <c r="Q86" s="260">
        <f t="shared" si="36"/>
        <v>0</v>
      </c>
      <c r="R86" s="281">
        <f t="shared" si="37"/>
        <v>0</v>
      </c>
      <c r="S86" s="248">
        <f t="shared" si="38"/>
        <v>0</v>
      </c>
    </row>
    <row r="87" spans="1:19" ht="24.65" customHeight="1">
      <c r="A87" s="251">
        <v>5</v>
      </c>
      <c r="B87" s="900" t="s">
        <v>74</v>
      </c>
      <c r="C87" s="901"/>
      <c r="D87" s="281">
        <f>COUNTIFS('(①本体)入力画面'!$E$16:$E$55,"実績",'(①本体)入力画面'!$K$16:$K$55,$B87,'(①本体)入力画面'!DK$16:DK$55,1)</f>
        <v>0</v>
      </c>
      <c r="E87" s="247">
        <f>SUMIFS('(①本体)入力画面'!$DL$16:$DL$55,'(①本体)入力画面'!$E$16:$E$55,"実績",'(①本体)入力画面'!$K$16:$K$55,$B87)</f>
        <v>0</v>
      </c>
      <c r="F87" s="248">
        <f>SUMIFS('(①本体)入力画面'!$DM$16:$DM$55,'(①本体)入力画面'!$E$16:$E$55,"実績",'(①本体)入力画面'!$K$16:$K$55,$B87)</f>
        <v>0</v>
      </c>
      <c r="G87" s="281">
        <f>SUMIFS('(①本体)入力画面'!$DN$16:$DN$55,'(①本体)入力画面'!$E$16:$E$55,"実績",'(①本体)入力画面'!$K$16:$K$55,$B87)</f>
        <v>0</v>
      </c>
      <c r="H87" s="246">
        <f>COUNTIFS('(①本体)入力画面'!$E$16:$E$55,"実績",'(①本体)入力画面'!$K$16:$K$55,$B87,'(①本体)入力画面'!DT$16:DT$55,1)</f>
        <v>0</v>
      </c>
      <c r="I87" s="260">
        <f>SUMIFS('(①本体)入力画面'!$DU$16:$DU$55,'(①本体)入力画面'!$E$16:$E$55,"実績",'(①本体)入力画面'!$K$16:$K$55,$B87)</f>
        <v>0</v>
      </c>
      <c r="J87" s="248">
        <f>SUMIFS('(①本体)入力画面'!$DV$16:$DV$55,'(①本体)入力画面'!$E$16:$E$55,"実績",'(①本体)入力画面'!$K$16:$K$55,$B87)</f>
        <v>0</v>
      </c>
      <c r="K87" s="281">
        <f>SUMIFS('(①本体)入力画面'!$DW$16:$DW$55,'(①本体)入力画面'!$E$16:$E$55,"実績",'(①本体)入力画面'!$K$16:$K$55,$B87)</f>
        <v>0</v>
      </c>
      <c r="L87" s="281">
        <f>COUNTIFS('(①本体)入力画面'!$E$16:$E$55,"実績",'(①本体)入力画面'!$K$16:$K$55,$B87,'(①本体)入力画面'!EC$16:EC$55,1)</f>
        <v>0</v>
      </c>
      <c r="M87" s="247">
        <f>SUMIFS('(①本体)入力画面'!$ED$16:$ED$55,'(①本体)入力画面'!$E$16:$E$55,"実績",'(①本体)入力画面'!$K$16:$K$55,$B87)</f>
        <v>0</v>
      </c>
      <c r="N87" s="257">
        <f>SUMIFS('(①本体)入力画面'!$EE$16:$EE$55,'(①本体)入力画面'!$E$16:$E$55,"実績",'(①本体)入力画面'!$K$16:$K$55,$B87)</f>
        <v>0</v>
      </c>
      <c r="O87" s="281">
        <f>SUMIFS('(①本体)入力画面'!$EF$16:$EF$55,'(①本体)入力画面'!$E$16:$E$55,"実績",'(①本体)入力画面'!$K$16:$K$55,$B87)</f>
        <v>0</v>
      </c>
      <c r="P87" s="258">
        <f t="shared" si="35"/>
        <v>0</v>
      </c>
      <c r="Q87" s="260">
        <f t="shared" si="36"/>
        <v>0</v>
      </c>
      <c r="R87" s="281">
        <f t="shared" si="37"/>
        <v>0</v>
      </c>
      <c r="S87" s="248">
        <f t="shared" si="38"/>
        <v>0</v>
      </c>
    </row>
    <row r="88" spans="1:19" ht="24.65" customHeight="1">
      <c r="A88" s="250">
        <v>6</v>
      </c>
      <c r="B88" s="900" t="s">
        <v>75</v>
      </c>
      <c r="C88" s="901"/>
      <c r="D88" s="281">
        <f>COUNTIFS('(①本体)入力画面'!$E$16:$E$55,"実績",'(①本体)入力画面'!$K$16:$K$55,$B88,'(①本体)入力画面'!DK$16:DK$55,1)</f>
        <v>0</v>
      </c>
      <c r="E88" s="247">
        <f>SUMIFS('(①本体)入力画面'!$DL$16:$DL$55,'(①本体)入力画面'!$E$16:$E$55,"実績",'(①本体)入力画面'!$K$16:$K$55,$B88)</f>
        <v>0</v>
      </c>
      <c r="F88" s="260">
        <f>SUMIFS('(①本体)入力画面'!$DM$16:$DM$55,'(①本体)入力画面'!$E$16:$E$55,"実績",'(①本体)入力画面'!$K$16:$K$55,$B88)</f>
        <v>0</v>
      </c>
      <c r="G88" s="281">
        <f>SUMIFS('(①本体)入力画面'!$DN$16:$DN$55,'(①本体)入力画面'!$E$16:$E$55,"実績",'(①本体)入力画面'!$K$16:$K$55,$B88)</f>
        <v>0</v>
      </c>
      <c r="H88" s="246">
        <f>COUNTIFS('(①本体)入力画面'!$E$16:$E$55,"実績",'(①本体)入力画面'!$K$16:$K$55,$B88,'(①本体)入力画面'!DT$16:DT$55,1)</f>
        <v>0</v>
      </c>
      <c r="I88" s="260">
        <f>SUMIFS('(①本体)入力画面'!$DU$16:$DU$55,'(①本体)入力画面'!$E$16:$E$55,"実績",'(①本体)入力画面'!$K$16:$K$55,$B88)</f>
        <v>0</v>
      </c>
      <c r="J88" s="260">
        <f>SUMIFS('(①本体)入力画面'!$DV$16:$DV$55,'(①本体)入力画面'!$E$16:$E$55,"実績",'(①本体)入力画面'!$K$16:$K$55,$B88)</f>
        <v>0</v>
      </c>
      <c r="K88" s="281">
        <f>SUMIFS('(①本体)入力画面'!$DW$16:$DW$55,'(①本体)入力画面'!$E$16:$E$55,"実績",'(①本体)入力画面'!$K$16:$K$55,$B88)</f>
        <v>0</v>
      </c>
      <c r="L88" s="281">
        <f>COUNTIFS('(①本体)入力画面'!$E$16:$E$55,"実績",'(①本体)入力画面'!$K$16:$K$55,$B88,'(①本体)入力画面'!EC$16:EC$55,1)</f>
        <v>0</v>
      </c>
      <c r="M88" s="247">
        <f>SUMIFS('(①本体)入力画面'!$ED$16:$ED$55,'(①本体)入力画面'!$E$16:$E$55,"実績",'(①本体)入力画面'!$K$16:$K$55,$B88)</f>
        <v>0</v>
      </c>
      <c r="N88" s="257">
        <f>SUMIFS('(①本体)入力画面'!$EE$16:$EE$55,'(①本体)入力画面'!$E$16:$E$55,"実績",'(①本体)入力画面'!$K$16:$K$55,$B88)</f>
        <v>0</v>
      </c>
      <c r="O88" s="281">
        <f>SUMIFS('(①本体)入力画面'!$EF$16:$EF$55,'(①本体)入力画面'!$E$16:$E$55,"実績",'(①本体)入力画面'!$K$16:$K$55,$B88)</f>
        <v>0</v>
      </c>
      <c r="P88" s="258">
        <f t="shared" si="35"/>
        <v>0</v>
      </c>
      <c r="Q88" s="260">
        <f t="shared" si="36"/>
        <v>0</v>
      </c>
      <c r="R88" s="281">
        <f t="shared" si="37"/>
        <v>0</v>
      </c>
      <c r="S88" s="248">
        <f t="shared" si="38"/>
        <v>0</v>
      </c>
    </row>
    <row r="89" spans="1:19" ht="24.65" customHeight="1">
      <c r="A89" s="245">
        <v>7</v>
      </c>
      <c r="B89" s="900" t="s">
        <v>76</v>
      </c>
      <c r="C89" s="901"/>
      <c r="D89" s="281">
        <f>COUNTIFS('(①本体)入力画面'!$E$16:$E$55,"実績",'(①本体)入力画面'!$K$16:$K$55,$B89,'(①本体)入力画面'!DK$16:DK$55,1)</f>
        <v>0</v>
      </c>
      <c r="E89" s="247">
        <f>SUMIFS('(①本体)入力画面'!$DL$16:$DL$55,'(①本体)入力画面'!$E$16:$E$55,"実績",'(①本体)入力画面'!$K$16:$K$55,$B89)</f>
        <v>0</v>
      </c>
      <c r="F89" s="260">
        <f>SUMIFS('(①本体)入力画面'!$DM$16:$DM$55,'(①本体)入力画面'!$E$16:$E$55,"実績",'(①本体)入力画面'!$K$16:$K$55,$B89)</f>
        <v>0</v>
      </c>
      <c r="G89" s="281">
        <f>SUMIFS('(①本体)入力画面'!$DN$16:$DN$55,'(①本体)入力画面'!$E$16:$E$55,"実績",'(①本体)入力画面'!$K$16:$K$55,$B89)</f>
        <v>0</v>
      </c>
      <c r="H89" s="246">
        <f>COUNTIFS('(①本体)入力画面'!$E$16:$E$55,"実績",'(①本体)入力画面'!$K$16:$K$55,$B89,'(①本体)入力画面'!DT$16:DT$55,1)</f>
        <v>0</v>
      </c>
      <c r="I89" s="260">
        <f>SUMIFS('(①本体)入力画面'!$DU$16:$DU$55,'(①本体)入力画面'!$E$16:$E$55,"実績",'(①本体)入力画面'!$K$16:$K$55,$B89)</f>
        <v>0</v>
      </c>
      <c r="J89" s="260">
        <f>SUMIFS('(①本体)入力画面'!$DV$16:$DV$55,'(①本体)入力画面'!$E$16:$E$55,"実績",'(①本体)入力画面'!$K$16:$K$55,$B89)</f>
        <v>0</v>
      </c>
      <c r="K89" s="281">
        <f>SUMIFS('(①本体)入力画面'!$DW$16:$DW$55,'(①本体)入力画面'!$E$16:$E$55,"実績",'(①本体)入力画面'!$K$16:$K$55,$B89)</f>
        <v>0</v>
      </c>
      <c r="L89" s="281">
        <f>COUNTIFS('(①本体)入力画面'!$E$16:$E$55,"実績",'(①本体)入力画面'!$K$16:$K$55,$B89,'(①本体)入力画面'!EC$16:EC$55,1)</f>
        <v>0</v>
      </c>
      <c r="M89" s="247">
        <f>SUMIFS('(①本体)入力画面'!$ED$16:$ED$55,'(①本体)入力画面'!$E$16:$E$55,"実績",'(①本体)入力画面'!$K$16:$K$55,$B89)</f>
        <v>0</v>
      </c>
      <c r="N89" s="257">
        <f>SUMIFS('(①本体)入力画面'!$EE$16:$EE$55,'(①本体)入力画面'!$E$16:$E$55,"実績",'(①本体)入力画面'!$K$16:$K$55,$B89)</f>
        <v>0</v>
      </c>
      <c r="O89" s="281">
        <f>SUMIFS('(①本体)入力画面'!$EF$16:$EF$55,'(①本体)入力画面'!$E$16:$E$55,"実績",'(①本体)入力画面'!$K$16:$K$55,$B89)</f>
        <v>0</v>
      </c>
      <c r="P89" s="258">
        <f t="shared" si="35"/>
        <v>0</v>
      </c>
      <c r="Q89" s="260">
        <f t="shared" si="36"/>
        <v>0</v>
      </c>
      <c r="R89" s="281">
        <f t="shared" si="37"/>
        <v>0</v>
      </c>
      <c r="S89" s="248">
        <f t="shared" si="38"/>
        <v>0</v>
      </c>
    </row>
    <row r="90" spans="1:19" ht="24.65" customHeight="1">
      <c r="A90" s="250">
        <v>8</v>
      </c>
      <c r="B90" s="900" t="s">
        <v>77</v>
      </c>
      <c r="C90" s="901"/>
      <c r="D90" s="281">
        <f>COUNTIFS('(①本体)入力画面'!$E$16:$E$55,"実績",'(①本体)入力画面'!$K$16:$K$55,$B90,'(①本体)入力画面'!DK$16:DK$55,1)</f>
        <v>0</v>
      </c>
      <c r="E90" s="247">
        <f>SUMIFS('(①本体)入力画面'!$DL$16:$DL$55,'(①本体)入力画面'!$E$16:$E$55,"実績",'(①本体)入力画面'!$K$16:$K$55,$B90)</f>
        <v>0</v>
      </c>
      <c r="F90" s="260">
        <f>SUMIFS('(①本体)入力画面'!$DM$16:$DM$55,'(①本体)入力画面'!$E$16:$E$55,"実績",'(①本体)入力画面'!$K$16:$K$55,$B90)</f>
        <v>0</v>
      </c>
      <c r="G90" s="281">
        <f>SUMIFS('(①本体)入力画面'!$DN$16:$DN$55,'(①本体)入力画面'!$E$16:$E$55,"実績",'(①本体)入力画面'!$K$16:$K$55,$B90)</f>
        <v>0</v>
      </c>
      <c r="H90" s="246">
        <f>COUNTIFS('(①本体)入力画面'!$E$16:$E$55,"実績",'(①本体)入力画面'!$K$16:$K$55,$B90,'(①本体)入力画面'!DT$16:DT$55,1)</f>
        <v>0</v>
      </c>
      <c r="I90" s="260">
        <f>SUMIFS('(①本体)入力画面'!$DU$16:$DU$55,'(①本体)入力画面'!$E$16:$E$55,"実績",'(①本体)入力画面'!$K$16:$K$55,$B90)</f>
        <v>0</v>
      </c>
      <c r="J90" s="260">
        <f>SUMIFS('(①本体)入力画面'!$DV$16:$DV$55,'(①本体)入力画面'!$E$16:$E$55,"実績",'(①本体)入力画面'!$K$16:$K$55,$B90)</f>
        <v>0</v>
      </c>
      <c r="K90" s="281">
        <f>SUMIFS('(①本体)入力画面'!$DW$16:$DW$55,'(①本体)入力画面'!$E$16:$E$55,"実績",'(①本体)入力画面'!$K$16:$K$55,$B90)</f>
        <v>0</v>
      </c>
      <c r="L90" s="281">
        <f>COUNTIFS('(①本体)入力画面'!$E$16:$E$55,"実績",'(①本体)入力画面'!$K$16:$K$55,$B90,'(①本体)入力画面'!EC$16:EC$55,1)</f>
        <v>0</v>
      </c>
      <c r="M90" s="247">
        <f>SUMIFS('(①本体)入力画面'!$ED$16:$ED$55,'(①本体)入力画面'!$E$16:$E$55,"実績",'(①本体)入力画面'!$K$16:$K$55,$B90)</f>
        <v>0</v>
      </c>
      <c r="N90" s="257">
        <f>SUMIFS('(①本体)入力画面'!$EE$16:$EE$55,'(①本体)入力画面'!$E$16:$E$55,"実績",'(①本体)入力画面'!$K$16:$K$55,$B90)</f>
        <v>0</v>
      </c>
      <c r="O90" s="281">
        <f>SUMIFS('(①本体)入力画面'!$EF$16:$EF$55,'(①本体)入力画面'!$E$16:$E$55,"実績",'(①本体)入力画面'!$K$16:$K$55,$B90)</f>
        <v>0</v>
      </c>
      <c r="P90" s="258">
        <f t="shared" si="35"/>
        <v>0</v>
      </c>
      <c r="Q90" s="260">
        <f t="shared" si="36"/>
        <v>0</v>
      </c>
      <c r="R90" s="281">
        <f t="shared" si="37"/>
        <v>0</v>
      </c>
      <c r="S90" s="248">
        <f t="shared" si="38"/>
        <v>0</v>
      </c>
    </row>
    <row r="91" spans="1:19" ht="24.65" customHeight="1">
      <c r="A91" s="251">
        <v>9</v>
      </c>
      <c r="B91" s="900" t="s">
        <v>78</v>
      </c>
      <c r="C91" s="901"/>
      <c r="D91" s="281">
        <f>COUNTIFS('(①本体)入力画面'!$E$16:$E$55,"実績",'(①本体)入力画面'!$K$16:$K$55,$B91,'(①本体)入力画面'!DK$16:DK$55,1)</f>
        <v>0</v>
      </c>
      <c r="E91" s="247">
        <f>SUMIFS('(①本体)入力画面'!$DL$16:$DL$55,'(①本体)入力画面'!$E$16:$E$55,"実績",'(①本体)入力画面'!$K$16:$K$55,$B91)</f>
        <v>0</v>
      </c>
      <c r="F91" s="260">
        <f>SUMIFS('(①本体)入力画面'!$DM$16:$DM$55,'(①本体)入力画面'!$E$16:$E$55,"実績",'(①本体)入力画面'!$K$16:$K$55,$B91)</f>
        <v>0</v>
      </c>
      <c r="G91" s="281">
        <f>SUMIFS('(①本体)入力画面'!$DN$16:$DN$55,'(①本体)入力画面'!$E$16:$E$55,"実績",'(①本体)入力画面'!$K$16:$K$55,$B91)</f>
        <v>0</v>
      </c>
      <c r="H91" s="246">
        <f>COUNTIFS('(①本体)入力画面'!$E$16:$E$55,"実績",'(①本体)入力画面'!$K$16:$K$55,$B91,'(①本体)入力画面'!DT$16:DT$55,1)</f>
        <v>0</v>
      </c>
      <c r="I91" s="260">
        <f>SUMIFS('(①本体)入力画面'!$DU$16:$DU$55,'(①本体)入力画面'!$E$16:$E$55,"実績",'(①本体)入力画面'!$K$16:$K$55,$B91)</f>
        <v>0</v>
      </c>
      <c r="J91" s="260">
        <f>SUMIFS('(①本体)入力画面'!$DV$16:$DV$55,'(①本体)入力画面'!$E$16:$E$55,"実績",'(①本体)入力画面'!$K$16:$K$55,$B91)</f>
        <v>0</v>
      </c>
      <c r="K91" s="281">
        <f>SUMIFS('(①本体)入力画面'!$DW$16:$DW$55,'(①本体)入力画面'!$E$16:$E$55,"実績",'(①本体)入力画面'!$K$16:$K$55,$B91)</f>
        <v>0</v>
      </c>
      <c r="L91" s="281">
        <f>COUNTIFS('(①本体)入力画面'!$E$16:$E$55,"実績",'(①本体)入力画面'!$K$16:$K$55,$B91,'(①本体)入力画面'!EC$16:EC$55,1)</f>
        <v>0</v>
      </c>
      <c r="M91" s="247">
        <f>SUMIFS('(①本体)入力画面'!$ED$16:$ED$55,'(①本体)入力画面'!$E$16:$E$55,"実績",'(①本体)入力画面'!$K$16:$K$55,$B91)</f>
        <v>0</v>
      </c>
      <c r="N91" s="257">
        <f>SUMIFS('(①本体)入力画面'!$EE$16:$EE$55,'(①本体)入力画面'!$E$16:$E$55,"実績",'(①本体)入力画面'!$K$16:$K$55,$B91)</f>
        <v>0</v>
      </c>
      <c r="O91" s="281">
        <f>SUMIFS('(①本体)入力画面'!$EF$16:$EF$55,'(①本体)入力画面'!$E$16:$E$55,"実績",'(①本体)入力画面'!$K$16:$K$55,$B91)</f>
        <v>0</v>
      </c>
      <c r="P91" s="258">
        <f t="shared" si="35"/>
        <v>0</v>
      </c>
      <c r="Q91" s="260">
        <f t="shared" si="36"/>
        <v>0</v>
      </c>
      <c r="R91" s="281">
        <f t="shared" si="37"/>
        <v>0</v>
      </c>
      <c r="S91" s="248">
        <f t="shared" si="38"/>
        <v>0</v>
      </c>
    </row>
    <row r="92" spans="1:19" ht="24.65" customHeight="1">
      <c r="A92" s="250">
        <v>10</v>
      </c>
      <c r="B92" s="900" t="s">
        <v>79</v>
      </c>
      <c r="C92" s="901"/>
      <c r="D92" s="281">
        <f>COUNTIFS('(①本体)入力画面'!$E$16:$E$55,"実績",'(①本体)入力画面'!$K$16:$K$55,$B92,'(①本体)入力画面'!DK$16:DK$55,1)</f>
        <v>0</v>
      </c>
      <c r="E92" s="247">
        <f>SUMIFS('(①本体)入力画面'!$DL$16:$DL$55,'(①本体)入力画面'!$E$16:$E$55,"実績",'(①本体)入力画面'!$K$16:$K$55,$B92)</f>
        <v>0</v>
      </c>
      <c r="F92" s="260">
        <f>SUMIFS('(①本体)入力画面'!$DM$16:$DM$55,'(①本体)入力画面'!$E$16:$E$55,"実績",'(①本体)入力画面'!$K$16:$K$55,$B92)</f>
        <v>0</v>
      </c>
      <c r="G92" s="281">
        <f>SUMIFS('(①本体)入力画面'!$DN$16:$DN$55,'(①本体)入力画面'!$E$16:$E$55,"実績",'(①本体)入力画面'!$K$16:$K$55,$B92)</f>
        <v>0</v>
      </c>
      <c r="H92" s="246">
        <f>COUNTIFS('(①本体)入力画面'!$E$16:$E$55,"実績",'(①本体)入力画面'!$K$16:$K$55,$B92,'(①本体)入力画面'!DT$16:DT$55,1)</f>
        <v>0</v>
      </c>
      <c r="I92" s="260">
        <f>SUMIFS('(①本体)入力画面'!$DU$16:$DU$55,'(①本体)入力画面'!$E$16:$E$55,"実績",'(①本体)入力画面'!$K$16:$K$55,$B92)</f>
        <v>0</v>
      </c>
      <c r="J92" s="260">
        <f>SUMIFS('(①本体)入力画面'!$DV$16:$DV$55,'(①本体)入力画面'!$E$16:$E$55,"実績",'(①本体)入力画面'!$K$16:$K$55,$B92)</f>
        <v>0</v>
      </c>
      <c r="K92" s="281">
        <f>SUMIFS('(①本体)入力画面'!$DW$16:$DW$55,'(①本体)入力画面'!$E$16:$E$55,"実績",'(①本体)入力画面'!$K$16:$K$55,$B92)</f>
        <v>0</v>
      </c>
      <c r="L92" s="281">
        <f>COUNTIFS('(①本体)入力画面'!$E$16:$E$55,"実績",'(①本体)入力画面'!$K$16:$K$55,$B92,'(①本体)入力画面'!EC$16:EC$55,1)</f>
        <v>0</v>
      </c>
      <c r="M92" s="247">
        <f>SUMIFS('(①本体)入力画面'!$ED$16:$ED$55,'(①本体)入力画面'!$E$16:$E$55,"実績",'(①本体)入力画面'!$K$16:$K$55,$B92)</f>
        <v>0</v>
      </c>
      <c r="N92" s="257">
        <f>SUMIFS('(①本体)入力画面'!$EE$16:$EE$55,'(①本体)入力画面'!$E$16:$E$55,"実績",'(①本体)入力画面'!$K$16:$K$55,$B92)</f>
        <v>0</v>
      </c>
      <c r="O92" s="281">
        <f>SUMIFS('(①本体)入力画面'!$EF$16:$EF$55,'(①本体)入力画面'!$E$16:$E$55,"実績",'(①本体)入力画面'!$K$16:$K$55,$B92)</f>
        <v>0</v>
      </c>
      <c r="P92" s="258">
        <f t="shared" si="35"/>
        <v>0</v>
      </c>
      <c r="Q92" s="260">
        <f t="shared" si="36"/>
        <v>0</v>
      </c>
      <c r="R92" s="281">
        <f t="shared" si="37"/>
        <v>0</v>
      </c>
      <c r="S92" s="248">
        <f t="shared" si="38"/>
        <v>0</v>
      </c>
    </row>
    <row r="93" spans="1:19" ht="24.65" customHeight="1">
      <c r="A93" s="245">
        <v>11</v>
      </c>
      <c r="B93" s="900" t="s">
        <v>80</v>
      </c>
      <c r="C93" s="901"/>
      <c r="D93" s="281">
        <f>COUNTIFS('(①本体)入力画面'!$E$16:$E$55,"実績",'(①本体)入力画面'!$K$16:$K$55,$B93,'(①本体)入力画面'!DK$16:DK$55,1)</f>
        <v>0</v>
      </c>
      <c r="E93" s="247">
        <f>SUMIFS('(①本体)入力画面'!$DL$16:$DL$55,'(①本体)入力画面'!$E$16:$E$55,"実績",'(①本体)入力画面'!$K$16:$K$55,$B93)</f>
        <v>0</v>
      </c>
      <c r="F93" s="260">
        <f>SUMIFS('(①本体)入力画面'!$DM$16:$DM$55,'(①本体)入力画面'!$E$16:$E$55,"実績",'(①本体)入力画面'!$K$16:$K$55,$B93)</f>
        <v>0</v>
      </c>
      <c r="G93" s="281">
        <f>SUMIFS('(①本体)入力画面'!$DN$16:$DN$55,'(①本体)入力画面'!$E$16:$E$55,"実績",'(①本体)入力画面'!$K$16:$K$55,$B93)</f>
        <v>0</v>
      </c>
      <c r="H93" s="246">
        <f>COUNTIFS('(①本体)入力画面'!$E$16:$E$55,"実績",'(①本体)入力画面'!$K$16:$K$55,$B93,'(①本体)入力画面'!DT$16:DT$55,1)</f>
        <v>0</v>
      </c>
      <c r="I93" s="260">
        <f>SUMIFS('(①本体)入力画面'!$DU$16:$DU$55,'(①本体)入力画面'!$E$16:$E$55,"実績",'(①本体)入力画面'!$K$16:$K$55,$B93)</f>
        <v>0</v>
      </c>
      <c r="J93" s="260">
        <f>SUMIFS('(①本体)入力画面'!$DV$16:$DV$55,'(①本体)入力画面'!$E$16:$E$55,"実績",'(①本体)入力画面'!$K$16:$K$55,$B93)</f>
        <v>0</v>
      </c>
      <c r="K93" s="281">
        <f>SUMIFS('(①本体)入力画面'!$DW$16:$DW$55,'(①本体)入力画面'!$E$16:$E$55,"実績",'(①本体)入力画面'!$K$16:$K$55,$B93)</f>
        <v>0</v>
      </c>
      <c r="L93" s="281">
        <f>COUNTIFS('(①本体)入力画面'!$E$16:$E$55,"実績",'(①本体)入力画面'!$K$16:$K$55,$B93,'(①本体)入力画面'!EC$16:EC$55,1)</f>
        <v>0</v>
      </c>
      <c r="M93" s="247">
        <f>SUMIFS('(①本体)入力画面'!$ED$16:$ED$55,'(①本体)入力画面'!$E$16:$E$55,"実績",'(①本体)入力画面'!$K$16:$K$55,$B93)</f>
        <v>0</v>
      </c>
      <c r="N93" s="257">
        <f>SUMIFS('(①本体)入力画面'!$EE$16:$EE$55,'(①本体)入力画面'!$E$16:$E$55,"実績",'(①本体)入力画面'!$K$16:$K$55,$B93)</f>
        <v>0</v>
      </c>
      <c r="O93" s="281">
        <f>SUMIFS('(①本体)入力画面'!$EF$16:$EF$55,'(①本体)入力画面'!$E$16:$E$55,"実績",'(①本体)入力画面'!$K$16:$K$55,$B93)</f>
        <v>0</v>
      </c>
      <c r="P93" s="258">
        <f t="shared" si="35"/>
        <v>0</v>
      </c>
      <c r="Q93" s="260">
        <f t="shared" si="36"/>
        <v>0</v>
      </c>
      <c r="R93" s="281">
        <f t="shared" si="37"/>
        <v>0</v>
      </c>
      <c r="S93" s="248">
        <f t="shared" si="38"/>
        <v>0</v>
      </c>
    </row>
    <row r="94" spans="1:19" ht="24.65" customHeight="1">
      <c r="A94" s="250">
        <v>12</v>
      </c>
      <c r="B94" s="896" t="s">
        <v>81</v>
      </c>
      <c r="C94" s="897"/>
      <c r="D94" s="281">
        <f>COUNTIFS('(①本体)入力画面'!$E$16:$E$55,"実績",'(①本体)入力画面'!$K$16:$K$55,$B94,'(①本体)入力画面'!DK$16:DK$55,1)</f>
        <v>0</v>
      </c>
      <c r="E94" s="247">
        <f>SUMIFS('(①本体)入力画面'!$DL$16:$DL$55,'(①本体)入力画面'!$E$16:$E$55,"実績",'(①本体)入力画面'!$K$16:$K$55,$B94)</f>
        <v>0</v>
      </c>
      <c r="F94" s="260">
        <f>SUMIFS('(①本体)入力画面'!$DM$16:$DM$55,'(①本体)入力画面'!$E$16:$E$55,"実績",'(①本体)入力画面'!$K$16:$K$55,$B94)</f>
        <v>0</v>
      </c>
      <c r="G94" s="281">
        <f>SUMIFS('(①本体)入力画面'!$DN$16:$DN$55,'(①本体)入力画面'!$E$16:$E$55,"実績",'(①本体)入力画面'!$K$16:$K$55,$B94)</f>
        <v>0</v>
      </c>
      <c r="H94" s="246">
        <f>COUNTIFS('(①本体)入力画面'!$E$16:$E$55,"実績",'(①本体)入力画面'!$K$16:$K$55,$B94,'(①本体)入力画面'!DT$16:DT$55,1)</f>
        <v>0</v>
      </c>
      <c r="I94" s="260">
        <f>SUMIFS('(①本体)入力画面'!$DU$16:$DU$55,'(①本体)入力画面'!$E$16:$E$55,"実績",'(①本体)入力画面'!$K$16:$K$55,$B94)</f>
        <v>0</v>
      </c>
      <c r="J94" s="260">
        <f>SUMIFS('(①本体)入力画面'!$DV$16:$DV$55,'(①本体)入力画面'!$E$16:$E$55,"実績",'(①本体)入力画面'!$K$16:$K$55,$B94)</f>
        <v>0</v>
      </c>
      <c r="K94" s="281">
        <f>SUMIFS('(①本体)入力画面'!$DW$16:$DW$55,'(①本体)入力画面'!$E$16:$E$55,"実績",'(①本体)入力画面'!$K$16:$K$55,$B94)</f>
        <v>0</v>
      </c>
      <c r="L94" s="281">
        <f>COUNTIFS('(①本体)入力画面'!$E$16:$E$55,"実績",'(①本体)入力画面'!$K$16:$K$55,$B94,'(①本体)入力画面'!EC$16:EC$55,1)</f>
        <v>0</v>
      </c>
      <c r="M94" s="247">
        <f>SUMIFS('(①本体)入力画面'!$ED$16:$ED$55,'(①本体)入力画面'!$E$16:$E$55,"実績",'(①本体)入力画面'!$K$16:$K$55,$B94)</f>
        <v>0</v>
      </c>
      <c r="N94" s="281">
        <f>SUMIFS('(①本体)入力画面'!$EE$16:$EE$55,'(①本体)入力画面'!$E$16:$E$55,"実績",'(①本体)入力画面'!$K$16:$K$55,$B94)</f>
        <v>0</v>
      </c>
      <c r="O94" s="281">
        <f>SUMIFS('(①本体)入力画面'!$EF$16:$EF$55,'(①本体)入力画面'!$E$16:$E$55,"実績",'(①本体)入力画面'!$K$16:$K$55,$B94)</f>
        <v>0</v>
      </c>
      <c r="P94" s="258">
        <f t="shared" si="35"/>
        <v>0</v>
      </c>
      <c r="Q94" s="260">
        <f t="shared" si="36"/>
        <v>0</v>
      </c>
      <c r="R94" s="281">
        <f t="shared" si="37"/>
        <v>0</v>
      </c>
      <c r="S94" s="248">
        <f t="shared" si="38"/>
        <v>0</v>
      </c>
    </row>
    <row r="95" spans="1:19" ht="24.65" customHeight="1">
      <c r="A95" s="252">
        <v>13</v>
      </c>
      <c r="B95" s="896" t="s">
        <v>82</v>
      </c>
      <c r="C95" s="897"/>
      <c r="D95" s="281">
        <f>COUNTIFS('(①本体)入力画面'!$E$16:$E$55,"実績",'(①本体)入力画面'!$K$16:$K$55,$B95,'(①本体)入力画面'!DK$16:DK$55,1)</f>
        <v>0</v>
      </c>
      <c r="E95" s="247">
        <f>SUMIFS('(①本体)入力画面'!$DL$16:$DL$55,'(①本体)入力画面'!$E$16:$E$55,"実績",'(①本体)入力画面'!$K$16:$K$55,$B95)</f>
        <v>0</v>
      </c>
      <c r="F95" s="260">
        <f>SUMIFS('(①本体)入力画面'!$DM$16:$DM$55,'(①本体)入力画面'!$E$16:$E$55,"実績",'(①本体)入力画面'!$K$16:$K$55,$B95)</f>
        <v>0</v>
      </c>
      <c r="G95" s="281">
        <f>SUMIFS('(①本体)入力画面'!$DN$16:$DN$55,'(①本体)入力画面'!$E$16:$E$55,"実績",'(①本体)入力画面'!$K$16:$K$55,$B95)</f>
        <v>0</v>
      </c>
      <c r="H95" s="246">
        <f>COUNTIFS('(①本体)入力画面'!$E$16:$E$55,"実績",'(①本体)入力画面'!$K$16:$K$55,$B95,'(①本体)入力画面'!DT$16:DT$55,1)</f>
        <v>0</v>
      </c>
      <c r="I95" s="260">
        <f>SUMIFS('(①本体)入力画面'!$DU$16:$DU$55,'(①本体)入力画面'!$E$16:$E$55,"実績",'(①本体)入力画面'!$K$16:$K$55,$B95)</f>
        <v>0</v>
      </c>
      <c r="J95" s="260">
        <f>SUMIFS('(①本体)入力画面'!$DV$16:$DV$55,'(①本体)入力画面'!$E$16:$E$55,"実績",'(①本体)入力画面'!$K$16:$K$55,$B95)</f>
        <v>0</v>
      </c>
      <c r="K95" s="281">
        <f>SUMIFS('(①本体)入力画面'!$DW$16:$DW$55,'(①本体)入力画面'!$E$16:$E$55,"実績",'(①本体)入力画面'!$K$16:$K$55,$B95)</f>
        <v>0</v>
      </c>
      <c r="L95" s="281">
        <f>COUNTIFS('(①本体)入力画面'!$E$16:$E$55,"実績",'(①本体)入力画面'!$K$16:$K$55,$B95,'(①本体)入力画面'!EC$16:EC$55,1)</f>
        <v>0</v>
      </c>
      <c r="M95" s="247">
        <f>SUMIFS('(①本体)入力画面'!$ED$16:$ED$55,'(①本体)入力画面'!$E$16:$E$55,"実績",'(①本体)入力画面'!$K$16:$K$55,$B95)</f>
        <v>0</v>
      </c>
      <c r="N95" s="257">
        <f>SUMIFS('(①本体)入力画面'!$EE$16:$EE$55,'(①本体)入力画面'!$E$16:$E$55,"実績",'(①本体)入力画面'!$K$16:$K$55,$B95)</f>
        <v>0</v>
      </c>
      <c r="O95" s="281">
        <f>SUMIFS('(①本体)入力画面'!$EF$16:$EF$55,'(①本体)入力画面'!$E$16:$E$55,"実績",'(①本体)入力画面'!$K$16:$K$55,$B95)</f>
        <v>0</v>
      </c>
      <c r="P95" s="258">
        <f t="shared" si="35"/>
        <v>0</v>
      </c>
      <c r="Q95" s="260">
        <f t="shared" si="36"/>
        <v>0</v>
      </c>
      <c r="R95" s="281">
        <f t="shared" si="37"/>
        <v>0</v>
      </c>
      <c r="S95" s="248">
        <f t="shared" si="38"/>
        <v>0</v>
      </c>
    </row>
    <row r="96" spans="1:19" ht="24.65" customHeight="1">
      <c r="A96" s="252">
        <v>14</v>
      </c>
      <c r="B96" s="896" t="s">
        <v>240</v>
      </c>
      <c r="C96" s="897"/>
      <c r="D96" s="281">
        <f>COUNTIFS('(①本体)入力画面'!$E$16:$E$55,"実績",'(①本体)入力画面'!$K$16:$K$55,$B96,'(①本体)入力画面'!DK$16:DK$55,1)</f>
        <v>0</v>
      </c>
      <c r="E96" s="247">
        <f>SUMIFS('(①本体)入力画面'!$DL$16:$DL$55,'(①本体)入力画面'!$E$16:$E$55,"実績",'(①本体)入力画面'!$K$16:$K$55,$B96)</f>
        <v>0</v>
      </c>
      <c r="F96" s="260">
        <f>SUMIFS('(①本体)入力画面'!$DM$16:$DM$55,'(①本体)入力画面'!$E$16:$E$55,"実績",'(①本体)入力画面'!$K$16:$K$55,$B96)</f>
        <v>0</v>
      </c>
      <c r="G96" s="281">
        <f>SUMIFS('(①本体)入力画面'!$DN$16:$DN$55,'(①本体)入力画面'!$E$16:$E$55,"実績",'(①本体)入力画面'!$K$16:$K$55,$B96)</f>
        <v>0</v>
      </c>
      <c r="H96" s="246">
        <f>COUNTIFS('(①本体)入力画面'!$E$16:$E$55,"実績",'(①本体)入力画面'!$K$16:$K$55,$B96,'(①本体)入力画面'!DT$16:DT$55,1)</f>
        <v>0</v>
      </c>
      <c r="I96" s="260">
        <f>SUMIFS('(①本体)入力画面'!$DU$16:$DU$55,'(①本体)入力画面'!$E$16:$E$55,"実績",'(①本体)入力画面'!$K$16:$K$55,$B96)</f>
        <v>0</v>
      </c>
      <c r="J96" s="260">
        <f>SUMIFS('(①本体)入力画面'!$DV$16:$DV$55,'(①本体)入力画面'!$E$16:$E$55,"実績",'(①本体)入力画面'!$K$16:$K$55,$B96)</f>
        <v>0</v>
      </c>
      <c r="K96" s="281">
        <f>SUMIFS('(①本体)入力画面'!$DW$16:$DW$55,'(①本体)入力画面'!$E$16:$E$55,"実績",'(①本体)入力画面'!$K$16:$K$55,$B96)</f>
        <v>0</v>
      </c>
      <c r="L96" s="281">
        <f>COUNTIFS('(①本体)入力画面'!$E$16:$E$55,"実績",'(①本体)入力画面'!$K$16:$K$55,$B96,'(①本体)入力画面'!EC$16:EC$55,1)</f>
        <v>0</v>
      </c>
      <c r="M96" s="247">
        <f>SUMIFS('(①本体)入力画面'!$ED$16:$ED$55,'(①本体)入力画面'!$E$16:$E$55,"実績",'(①本体)入力画面'!$K$16:$K$55,$B96)</f>
        <v>0</v>
      </c>
      <c r="N96" s="257">
        <f>SUMIFS('(①本体)入力画面'!$EE$16:$EE$55,'(①本体)入力画面'!$E$16:$E$55,"実績",'(①本体)入力画面'!$K$16:$K$55,$B96)</f>
        <v>0</v>
      </c>
      <c r="O96" s="281">
        <f>SUMIFS('(①本体)入力画面'!$EF$16:$EF$55,'(①本体)入力画面'!$E$16:$E$55,"実績",'(①本体)入力画面'!$K$16:$K$55,$B96)</f>
        <v>0</v>
      </c>
      <c r="P96" s="246">
        <f t="shared" si="35"/>
        <v>0</v>
      </c>
      <c r="Q96" s="260">
        <f t="shared" si="36"/>
        <v>0</v>
      </c>
      <c r="R96" s="281">
        <f t="shared" si="37"/>
        <v>0</v>
      </c>
      <c r="S96" s="248">
        <f>+G96+K96+O96</f>
        <v>0</v>
      </c>
    </row>
    <row r="97" spans="1:29" ht="24.65" customHeight="1">
      <c r="A97" s="252">
        <v>15</v>
      </c>
      <c r="B97" s="896" t="s">
        <v>83</v>
      </c>
      <c r="C97" s="897"/>
      <c r="D97" s="281">
        <f>COUNTIFS('(①本体)入力画面'!$E$16:$E$55,"実績",'(①本体)入力画面'!$K$16:$K$55,$B97,'(①本体)入力画面'!DK$16:DK$55,1)</f>
        <v>0</v>
      </c>
      <c r="E97" s="247">
        <f>SUMIFS('(①本体)入力画面'!$DL$16:$DL$55,'(①本体)入力画面'!$E$16:$E$55,"実績",'(①本体)入力画面'!$K$16:$K$55,$B97)</f>
        <v>0</v>
      </c>
      <c r="F97" s="260">
        <f>SUMIFS('(①本体)入力画面'!$DM$16:$DM$55,'(①本体)入力画面'!$E$16:$E$55,"実績",'(①本体)入力画面'!$K$16:$K$55,$B97)</f>
        <v>0</v>
      </c>
      <c r="G97" s="281">
        <f>SUMIFS('(①本体)入力画面'!$DN$16:$DN$55,'(①本体)入力画面'!$E$16:$E$55,"実績",'(①本体)入力画面'!$K$16:$K$55,$B97)</f>
        <v>0</v>
      </c>
      <c r="H97" s="246">
        <f>COUNTIFS('(①本体)入力画面'!$E$16:$E$55,"実績",'(①本体)入力画面'!$K$16:$K$55,$B97,'(①本体)入力画面'!DT$16:DT$55,1)</f>
        <v>0</v>
      </c>
      <c r="I97" s="260">
        <f>SUMIFS('(①本体)入力画面'!$DU$16:$DU$55,'(①本体)入力画面'!$E$16:$E$55,"実績",'(①本体)入力画面'!$K$16:$K$55,$B97)</f>
        <v>0</v>
      </c>
      <c r="J97" s="260">
        <f>SUMIFS('(①本体)入力画面'!$DV$16:$DV$55,'(①本体)入力画面'!$E$16:$E$55,"実績",'(①本体)入力画面'!$K$16:$K$55,$B97)</f>
        <v>0</v>
      </c>
      <c r="K97" s="281">
        <f>SUMIFS('(①本体)入力画面'!$DW$16:$DW$55,'(①本体)入力画面'!$E$16:$E$55,"実績",'(①本体)入力画面'!$K$16:$K$55,$B97)</f>
        <v>0</v>
      </c>
      <c r="L97" s="281">
        <f>COUNTIFS('(①本体)入力画面'!$E$16:$E$55,"実績",'(①本体)入力画面'!$K$16:$K$55,$B97,'(①本体)入力画面'!EC$16:EC$55,1)</f>
        <v>0</v>
      </c>
      <c r="M97" s="247">
        <f>SUMIFS('(①本体)入力画面'!$ED$16:$ED$55,'(①本体)入力画面'!$E$16:$E$55,"実績",'(①本体)入力画面'!$K$16:$K$55,$B97)</f>
        <v>0</v>
      </c>
      <c r="N97" s="257">
        <f>SUMIFS('(①本体)入力画面'!$EE$16:$EE$55,'(①本体)入力画面'!$E$16:$E$55,"実績",'(①本体)入力画面'!$K$16:$K$55,$B97)</f>
        <v>0</v>
      </c>
      <c r="O97" s="281">
        <f>SUMIFS('(①本体)入力画面'!$EF$16:$EF$55,'(①本体)入力画面'!$E$16:$E$55,"実績",'(①本体)入力画面'!$K$16:$K$55,$B97)</f>
        <v>0</v>
      </c>
      <c r="P97" s="246">
        <f t="shared" ref="P97:R98" si="39">D97+H97+L97</f>
        <v>0</v>
      </c>
      <c r="Q97" s="260">
        <f t="shared" si="39"/>
        <v>0</v>
      </c>
      <c r="R97" s="281">
        <f t="shared" si="39"/>
        <v>0</v>
      </c>
      <c r="S97" s="248">
        <f>+G97+K97+O97</f>
        <v>0</v>
      </c>
    </row>
    <row r="98" spans="1:29" ht="24.65" customHeight="1">
      <c r="A98" s="252">
        <v>16</v>
      </c>
      <c r="B98" s="900" t="s">
        <v>84</v>
      </c>
      <c r="C98" s="901"/>
      <c r="D98" s="281">
        <f>COUNTIFS('(①本体)入力画面'!$E$16:$E$55,"実績",'(①本体)入力画面'!$K$16:$K$55,$B98,'(①本体)入力画面'!DK$16:DK$55,1)</f>
        <v>0</v>
      </c>
      <c r="E98" s="247">
        <f>SUMIFS('(①本体)入力画面'!$DL$16:$DL$55,'(①本体)入力画面'!$E$16:$E$55,"実績",'(①本体)入力画面'!$K$16:$K$55,$B98)</f>
        <v>0</v>
      </c>
      <c r="F98" s="260">
        <f>SUMIFS('(①本体)入力画面'!$DM$16:$DM$55,'(①本体)入力画面'!$E$16:$E$55,"実績",'(①本体)入力画面'!$K$16:$K$55,$B98)</f>
        <v>0</v>
      </c>
      <c r="G98" s="281">
        <f>SUMIFS('(①本体)入力画面'!$DN$16:$DN$55,'(①本体)入力画面'!$E$16:$E$55,"実績",'(①本体)入力画面'!$K$16:$K$55,$B98)</f>
        <v>0</v>
      </c>
      <c r="H98" s="246">
        <f>COUNTIFS('(①本体)入力画面'!$E$16:$E$55,"実績",'(①本体)入力画面'!$K$16:$K$55,$B98,'(①本体)入力画面'!DT$16:DT$55,1)</f>
        <v>0</v>
      </c>
      <c r="I98" s="260">
        <f>SUMIFS('(①本体)入力画面'!$DU$16:$DU$55,'(①本体)入力画面'!$E$16:$E$55,"実績",'(①本体)入力画面'!$K$16:$K$55,$B98)</f>
        <v>0</v>
      </c>
      <c r="J98" s="260">
        <f>SUMIFS('(①本体)入力画面'!$DV$16:$DV$55,'(①本体)入力画面'!$E$16:$E$55,"実績",'(①本体)入力画面'!$K$16:$K$55,$B98)</f>
        <v>0</v>
      </c>
      <c r="K98" s="281">
        <f>SUMIFS('(①本体)入力画面'!$DW$16:$DW$55,'(①本体)入力画面'!$E$16:$E$55,"実績",'(①本体)入力画面'!$K$16:$K$55,$B98)</f>
        <v>0</v>
      </c>
      <c r="L98" s="281">
        <f>COUNTIFS('(①本体)入力画面'!$E$16:$E$55,"実績",'(①本体)入力画面'!$K$16:$K$55,$B98,'(①本体)入力画面'!EC$16:EC$55,1)</f>
        <v>0</v>
      </c>
      <c r="M98" s="247">
        <f>SUMIFS('(①本体)入力画面'!$ED$16:$ED$55,'(①本体)入力画面'!$E$16:$E$55,"実績",'(①本体)入力画面'!$K$16:$K$55,$B98)</f>
        <v>0</v>
      </c>
      <c r="N98" s="257">
        <f>SUMIFS('(①本体)入力画面'!$EE$16:$EE$55,'(①本体)入力画面'!$E$16:$E$55,"実績",'(①本体)入力画面'!$K$16:$K$55,$B98)</f>
        <v>0</v>
      </c>
      <c r="O98" s="281">
        <f>SUMIFS('(①本体)入力画面'!$EF$16:$EF$55,'(①本体)入力画面'!$E$16:$E$55,"実績",'(①本体)入力画面'!$K$16:$K$55,$B98)</f>
        <v>0</v>
      </c>
      <c r="P98" s="258">
        <f t="shared" si="39"/>
        <v>0</v>
      </c>
      <c r="Q98" s="260">
        <f t="shared" si="39"/>
        <v>0</v>
      </c>
      <c r="R98" s="281">
        <f t="shared" si="39"/>
        <v>0</v>
      </c>
      <c r="S98" s="248">
        <f>+G98+K98+O98</f>
        <v>0</v>
      </c>
    </row>
    <row r="99" spans="1:29" ht="24.65" customHeight="1">
      <c r="A99" s="253"/>
      <c r="B99" s="898" t="s">
        <v>198</v>
      </c>
      <c r="C99" s="899"/>
      <c r="D99" s="281">
        <f t="shared" ref="D99:N99" si="40">SUM(D83:D98)</f>
        <v>0</v>
      </c>
      <c r="E99" s="247">
        <f t="shared" si="40"/>
        <v>0</v>
      </c>
      <c r="F99" s="262">
        <f t="shared" si="40"/>
        <v>0</v>
      </c>
      <c r="G99" s="281">
        <f t="shared" si="40"/>
        <v>0</v>
      </c>
      <c r="H99" s="246">
        <f t="shared" si="40"/>
        <v>0</v>
      </c>
      <c r="I99" s="260">
        <f t="shared" si="40"/>
        <v>0</v>
      </c>
      <c r="J99" s="262">
        <f t="shared" si="40"/>
        <v>0</v>
      </c>
      <c r="K99" s="281">
        <f t="shared" si="40"/>
        <v>0</v>
      </c>
      <c r="L99" s="281">
        <f t="shared" si="40"/>
        <v>0</v>
      </c>
      <c r="M99" s="247">
        <f t="shared" si="40"/>
        <v>0</v>
      </c>
      <c r="N99" s="259">
        <f t="shared" si="40"/>
        <v>0</v>
      </c>
      <c r="O99" s="281">
        <f>SUM(O83:O98)</f>
        <v>0</v>
      </c>
      <c r="P99" s="258">
        <f t="shared" ref="P99:S99" si="41">SUM(P83:P98)</f>
        <v>0</v>
      </c>
      <c r="Q99" s="260">
        <f t="shared" si="41"/>
        <v>0</v>
      </c>
      <c r="R99" s="281">
        <f t="shared" si="41"/>
        <v>0</v>
      </c>
      <c r="S99" s="248">
        <f t="shared" si="41"/>
        <v>0</v>
      </c>
    </row>
    <row r="100" spans="1:29" ht="24.65" customHeight="1">
      <c r="A100" s="865"/>
      <c r="B100" s="865"/>
      <c r="C100" s="865"/>
      <c r="D100" s="865"/>
      <c r="E100" s="865"/>
      <c r="F100" s="865"/>
      <c r="G100" s="865"/>
      <c r="H100" s="865"/>
      <c r="I100" s="865"/>
      <c r="J100" s="865"/>
      <c r="K100" s="254"/>
      <c r="L100" s="254"/>
      <c r="M100" s="254"/>
      <c r="N100" s="254"/>
      <c r="O100" s="254"/>
      <c r="AC100" s="256"/>
    </row>
  </sheetData>
  <mergeCells count="176">
    <mergeCell ref="A55:C57"/>
    <mergeCell ref="D55:G55"/>
    <mergeCell ref="H55:K55"/>
    <mergeCell ref="L55:O55"/>
    <mergeCell ref="P55:S55"/>
    <mergeCell ref="D56:D57"/>
    <mergeCell ref="E56:E57"/>
    <mergeCell ref="H56:H57"/>
    <mergeCell ref="I56:I57"/>
    <mergeCell ref="L56:L57"/>
    <mergeCell ref="M56:M57"/>
    <mergeCell ref="P56:P57"/>
    <mergeCell ref="Q56:Q57"/>
    <mergeCell ref="R56:R57"/>
    <mergeCell ref="S56:S57"/>
    <mergeCell ref="A1:F1"/>
    <mergeCell ref="B2:M2"/>
    <mergeCell ref="D4:S4"/>
    <mergeCell ref="A5:C7"/>
    <mergeCell ref="D5:G5"/>
    <mergeCell ref="H5:K5"/>
    <mergeCell ref="L5:O5"/>
    <mergeCell ref="P5:S5"/>
    <mergeCell ref="R6:R7"/>
    <mergeCell ref="D6:D7"/>
    <mergeCell ref="E6:E7"/>
    <mergeCell ref="H6:H7"/>
    <mergeCell ref="I6:I7"/>
    <mergeCell ref="L6:L7"/>
    <mergeCell ref="M6:M7"/>
    <mergeCell ref="P6:P7"/>
    <mergeCell ref="Q6:Q7"/>
    <mergeCell ref="W6:W7"/>
    <mergeCell ref="B8:C8"/>
    <mergeCell ref="T5:W5"/>
    <mergeCell ref="F6:F7"/>
    <mergeCell ref="G6:G7"/>
    <mergeCell ref="J6:J7"/>
    <mergeCell ref="K6:K7"/>
    <mergeCell ref="N6:N7"/>
    <mergeCell ref="O6:O7"/>
    <mergeCell ref="T6:T7"/>
    <mergeCell ref="U6:U7"/>
    <mergeCell ref="B9:C9"/>
    <mergeCell ref="S6:S7"/>
    <mergeCell ref="V6:V7"/>
    <mergeCell ref="B11:C11"/>
    <mergeCell ref="B10:C10"/>
    <mergeCell ref="B13:C13"/>
    <mergeCell ref="B12:C12"/>
    <mergeCell ref="B15:C15"/>
    <mergeCell ref="B14:C14"/>
    <mergeCell ref="B17:C17"/>
    <mergeCell ref="B16:C16"/>
    <mergeCell ref="B19:C19"/>
    <mergeCell ref="B18:C18"/>
    <mergeCell ref="B21:C21"/>
    <mergeCell ref="B20:C20"/>
    <mergeCell ref="B24:C24"/>
    <mergeCell ref="B22:C22"/>
    <mergeCell ref="B23:C23"/>
    <mergeCell ref="A25:AD25"/>
    <mergeCell ref="A26:R26"/>
    <mergeCell ref="A27:AL27"/>
    <mergeCell ref="A30:C32"/>
    <mergeCell ref="D30:G30"/>
    <mergeCell ref="H30:K30"/>
    <mergeCell ref="L30:O30"/>
    <mergeCell ref="F31:F32"/>
    <mergeCell ref="D31:D32"/>
    <mergeCell ref="E31:E32"/>
    <mergeCell ref="H31:H32"/>
    <mergeCell ref="I31:I32"/>
    <mergeCell ref="L31:L32"/>
    <mergeCell ref="M31:M32"/>
    <mergeCell ref="P31:P32"/>
    <mergeCell ref="Q31:Q32"/>
    <mergeCell ref="P30:S30"/>
    <mergeCell ref="B34:C34"/>
    <mergeCell ref="O31:O32"/>
    <mergeCell ref="R31:R32"/>
    <mergeCell ref="S31:S32"/>
    <mergeCell ref="B33:C33"/>
    <mergeCell ref="G31:G32"/>
    <mergeCell ref="J31:J32"/>
    <mergeCell ref="K31:K32"/>
    <mergeCell ref="N31:N32"/>
    <mergeCell ref="B36:C36"/>
    <mergeCell ref="B35:C35"/>
    <mergeCell ref="B38:C38"/>
    <mergeCell ref="B37:C37"/>
    <mergeCell ref="B40:C40"/>
    <mergeCell ref="B39:C39"/>
    <mergeCell ref="B42:C42"/>
    <mergeCell ref="B41:C41"/>
    <mergeCell ref="B44:C44"/>
    <mergeCell ref="B43:C43"/>
    <mergeCell ref="B46:C46"/>
    <mergeCell ref="B45:C45"/>
    <mergeCell ref="B49:C49"/>
    <mergeCell ref="B47:C47"/>
    <mergeCell ref="B48:C48"/>
    <mergeCell ref="A50:J50"/>
    <mergeCell ref="A51:F51"/>
    <mergeCell ref="B52:M52"/>
    <mergeCell ref="D54:S54"/>
    <mergeCell ref="V56:V57"/>
    <mergeCell ref="W56:W57"/>
    <mergeCell ref="T55:W55"/>
    <mergeCell ref="F56:F57"/>
    <mergeCell ref="G56:G57"/>
    <mergeCell ref="J56:J57"/>
    <mergeCell ref="K56:K57"/>
    <mergeCell ref="N56:N57"/>
    <mergeCell ref="O56:O57"/>
    <mergeCell ref="T56:T57"/>
    <mergeCell ref="U56:U57"/>
    <mergeCell ref="B59:C59"/>
    <mergeCell ref="B58:C58"/>
    <mergeCell ref="B61:C61"/>
    <mergeCell ref="B60:C60"/>
    <mergeCell ref="B63:C63"/>
    <mergeCell ref="B62:C62"/>
    <mergeCell ref="B65:C65"/>
    <mergeCell ref="B64:C64"/>
    <mergeCell ref="B67:C67"/>
    <mergeCell ref="B66:C66"/>
    <mergeCell ref="B69:C69"/>
    <mergeCell ref="B68:C68"/>
    <mergeCell ref="B71:C71"/>
    <mergeCell ref="B70:C70"/>
    <mergeCell ref="B74:C74"/>
    <mergeCell ref="B72:C72"/>
    <mergeCell ref="B73:C73"/>
    <mergeCell ref="A75:AD75"/>
    <mergeCell ref="A76:R76"/>
    <mergeCell ref="A77:AL77"/>
    <mergeCell ref="A80:C82"/>
    <mergeCell ref="D80:G80"/>
    <mergeCell ref="H80:K80"/>
    <mergeCell ref="L80:O80"/>
    <mergeCell ref="F81:F82"/>
    <mergeCell ref="P80:S80"/>
    <mergeCell ref="D81:D82"/>
    <mergeCell ref="E81:E82"/>
    <mergeCell ref="H81:H82"/>
    <mergeCell ref="I81:I82"/>
    <mergeCell ref="L81:L82"/>
    <mergeCell ref="M81:M82"/>
    <mergeCell ref="P81:P82"/>
    <mergeCell ref="Q81:Q82"/>
    <mergeCell ref="B84:C84"/>
    <mergeCell ref="O81:O82"/>
    <mergeCell ref="R81:R82"/>
    <mergeCell ref="S81:S82"/>
    <mergeCell ref="B83:C83"/>
    <mergeCell ref="G81:G82"/>
    <mergeCell ref="J81:J82"/>
    <mergeCell ref="K81:K82"/>
    <mergeCell ref="N81:N82"/>
    <mergeCell ref="B96:C96"/>
    <mergeCell ref="B95:C95"/>
    <mergeCell ref="A100:J100"/>
    <mergeCell ref="B99:C99"/>
    <mergeCell ref="B97:C97"/>
    <mergeCell ref="B98:C98"/>
    <mergeCell ref="B86:C86"/>
    <mergeCell ref="B85:C85"/>
    <mergeCell ref="B88:C88"/>
    <mergeCell ref="B87:C87"/>
    <mergeCell ref="B90:C90"/>
    <mergeCell ref="B89:C89"/>
    <mergeCell ref="B92:C92"/>
    <mergeCell ref="B91:C91"/>
    <mergeCell ref="B94:C94"/>
    <mergeCell ref="B93:C93"/>
  </mergeCells>
  <phoneticPr fontId="1"/>
  <pageMargins left="0.70866141732283472" right="0.70866141732283472" top="0.74803149606299213" bottom="0.74803149606299213" header="0.31496062992125984" footer="0.31496062992125984"/>
  <pageSetup paperSize="8" scale="63" orientation="landscape" r:id="rId1"/>
  <rowBreaks count="1" manualBreakCount="1">
    <brk id="50" max="22" man="1"/>
  </rowBreaks>
  <colBreaks count="1" manualBreakCount="1">
    <brk id="23" max="5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sheetPr>
  <dimension ref="A1:AV108"/>
  <sheetViews>
    <sheetView topLeftCell="A31" zoomScaleNormal="100" workbookViewId="0"/>
  </sheetViews>
  <sheetFormatPr defaultColWidth="12.23046875" defaultRowHeight="27" customHeight="1"/>
  <cols>
    <col min="1" max="16384" width="12.23046875" style="261"/>
  </cols>
  <sheetData>
    <row r="1" spans="1:39" ht="27" customHeight="1">
      <c r="A1" s="629"/>
      <c r="B1" s="629"/>
      <c r="C1" s="629"/>
      <c r="D1" s="629"/>
      <c r="E1" s="629"/>
      <c r="F1" s="227"/>
      <c r="G1" s="227"/>
      <c r="H1" s="227"/>
      <c r="I1" s="227"/>
      <c r="J1" s="227"/>
      <c r="K1" s="227"/>
    </row>
    <row r="2" spans="1:39" ht="27" customHeight="1">
      <c r="A2" s="227"/>
      <c r="B2" s="873"/>
      <c r="C2" s="873"/>
      <c r="D2" s="873"/>
      <c r="E2" s="873"/>
      <c r="F2" s="873"/>
      <c r="G2" s="873"/>
      <c r="H2" s="873"/>
      <c r="I2" s="873"/>
      <c r="J2" s="873"/>
      <c r="K2" s="873"/>
      <c r="L2" s="873"/>
      <c r="M2" s="873"/>
      <c r="N2" s="873"/>
    </row>
    <row r="3" spans="1:39" ht="27" customHeight="1">
      <c r="A3" s="227"/>
      <c r="B3" s="227"/>
      <c r="C3" s="227"/>
      <c r="D3" s="227"/>
      <c r="E3" s="227"/>
      <c r="F3" s="227"/>
      <c r="G3" s="227"/>
      <c r="H3" s="227"/>
      <c r="I3" s="227"/>
      <c r="J3" s="227"/>
      <c r="K3" s="227"/>
    </row>
    <row r="4" spans="1:39" ht="27" customHeight="1">
      <c r="B4" s="228"/>
      <c r="C4" s="228"/>
    </row>
    <row r="5" spans="1:39" ht="27" customHeight="1">
      <c r="B5" s="228"/>
      <c r="C5" s="228"/>
      <c r="D5" s="866" t="s">
        <v>248</v>
      </c>
      <c r="E5" s="866"/>
      <c r="F5" s="866"/>
      <c r="G5" s="866"/>
      <c r="H5" s="866"/>
      <c r="I5" s="866"/>
      <c r="J5" s="866"/>
      <c r="K5" s="866"/>
      <c r="L5" s="866"/>
      <c r="M5" s="866"/>
      <c r="N5" s="867"/>
      <c r="O5" s="867"/>
      <c r="P5" s="867"/>
      <c r="Q5" s="867"/>
      <c r="R5" s="867"/>
      <c r="S5" s="867"/>
      <c r="T5" s="867"/>
      <c r="U5" s="867"/>
      <c r="V5" s="867"/>
      <c r="W5" s="867"/>
      <c r="X5" s="867"/>
      <c r="Y5" s="867"/>
      <c r="Z5" s="867"/>
      <c r="AA5" s="867"/>
      <c r="AB5" s="867"/>
      <c r="AC5" s="867"/>
      <c r="AD5" s="867"/>
      <c r="AM5" s="261" t="s">
        <v>186</v>
      </c>
    </row>
    <row r="6" spans="1:39" ht="27" customHeight="1">
      <c r="A6" s="874" t="s">
        <v>209</v>
      </c>
      <c r="B6" s="875"/>
      <c r="C6" s="875"/>
      <c r="D6" s="856" t="s">
        <v>187</v>
      </c>
      <c r="E6" s="857"/>
      <c r="F6" s="857"/>
      <c r="G6" s="857"/>
      <c r="H6" s="857"/>
      <c r="I6" s="857"/>
      <c r="J6" s="857"/>
      <c r="K6" s="857"/>
      <c r="L6" s="857"/>
      <c r="M6" s="857"/>
      <c r="N6" s="857"/>
      <c r="O6" s="857"/>
      <c r="P6" s="857"/>
      <c r="Q6" s="857"/>
      <c r="R6" s="857"/>
      <c r="S6" s="857"/>
      <c r="T6" s="857"/>
      <c r="U6" s="857"/>
      <c r="V6" s="857"/>
      <c r="W6" s="857"/>
      <c r="X6" s="857"/>
      <c r="Y6" s="857"/>
      <c r="Z6" s="857"/>
      <c r="AA6" s="857"/>
      <c r="AB6" s="857"/>
      <c r="AC6" s="857"/>
      <c r="AD6" s="857"/>
      <c r="AE6" s="857"/>
      <c r="AF6" s="857"/>
      <c r="AG6" s="857"/>
      <c r="AH6" s="857"/>
      <c r="AI6" s="857"/>
      <c r="AJ6" s="857"/>
      <c r="AK6" s="857"/>
      <c r="AL6" s="857"/>
      <c r="AM6" s="858"/>
    </row>
    <row r="7" spans="1:39" ht="27" customHeight="1">
      <c r="A7" s="876"/>
      <c r="B7" s="877"/>
      <c r="C7" s="878"/>
      <c r="D7" s="841" t="s">
        <v>188</v>
      </c>
      <c r="E7" s="855"/>
      <c r="F7" s="855"/>
      <c r="G7" s="855"/>
      <c r="H7" s="841" t="s">
        <v>189</v>
      </c>
      <c r="I7" s="855"/>
      <c r="J7" s="855"/>
      <c r="K7" s="855"/>
      <c r="L7" s="882" t="s">
        <v>190</v>
      </c>
      <c r="M7" s="883"/>
      <c r="N7" s="883"/>
      <c r="O7" s="883"/>
      <c r="P7" s="882" t="s">
        <v>191</v>
      </c>
      <c r="Q7" s="883"/>
      <c r="R7" s="883"/>
      <c r="S7" s="883"/>
      <c r="T7" s="841" t="s">
        <v>192</v>
      </c>
      <c r="U7" s="855"/>
      <c r="V7" s="855"/>
      <c r="W7" s="855"/>
      <c r="X7" s="839" t="s">
        <v>193</v>
      </c>
      <c r="Y7" s="884"/>
      <c r="Z7" s="884"/>
      <c r="AA7" s="884"/>
      <c r="AB7" s="856" t="s">
        <v>210</v>
      </c>
      <c r="AC7" s="916"/>
      <c r="AD7" s="916"/>
      <c r="AE7" s="917"/>
      <c r="AF7" s="841" t="s">
        <v>194</v>
      </c>
      <c r="AG7" s="855"/>
      <c r="AH7" s="855"/>
      <c r="AI7" s="855"/>
      <c r="AJ7" s="839" t="s">
        <v>211</v>
      </c>
      <c r="AK7" s="855"/>
      <c r="AL7" s="855"/>
      <c r="AM7" s="837"/>
    </row>
    <row r="8" spans="1:39" ht="27" customHeight="1">
      <c r="A8" s="876"/>
      <c r="B8" s="877"/>
      <c r="C8" s="878"/>
      <c r="D8" s="840" t="s">
        <v>266</v>
      </c>
      <c r="E8" s="909" t="s">
        <v>265</v>
      </c>
      <c r="F8" s="844" t="s">
        <v>195</v>
      </c>
      <c r="G8" s="838" t="s">
        <v>196</v>
      </c>
      <c r="H8" s="840" t="s">
        <v>266</v>
      </c>
      <c r="I8" s="909" t="s">
        <v>265</v>
      </c>
      <c r="J8" s="844" t="s">
        <v>195</v>
      </c>
      <c r="K8" s="838" t="s">
        <v>196</v>
      </c>
      <c r="L8" s="840" t="s">
        <v>266</v>
      </c>
      <c r="M8" s="909" t="s">
        <v>265</v>
      </c>
      <c r="N8" s="844" t="s">
        <v>195</v>
      </c>
      <c r="O8" s="838" t="s">
        <v>196</v>
      </c>
      <c r="P8" s="840" t="s">
        <v>266</v>
      </c>
      <c r="Q8" s="909" t="s">
        <v>265</v>
      </c>
      <c r="R8" s="844" t="s">
        <v>195</v>
      </c>
      <c r="S8" s="838" t="s">
        <v>196</v>
      </c>
      <c r="T8" s="840" t="s">
        <v>266</v>
      </c>
      <c r="U8" s="909" t="s">
        <v>265</v>
      </c>
      <c r="V8" s="844" t="s">
        <v>195</v>
      </c>
      <c r="W8" s="842" t="s">
        <v>197</v>
      </c>
      <c r="X8" s="840" t="s">
        <v>266</v>
      </c>
      <c r="Y8" s="909" t="s">
        <v>265</v>
      </c>
      <c r="Z8" s="838" t="s">
        <v>195</v>
      </c>
      <c r="AA8" s="842" t="s">
        <v>197</v>
      </c>
      <c r="AB8" s="840" t="s">
        <v>266</v>
      </c>
      <c r="AC8" s="909" t="s">
        <v>265</v>
      </c>
      <c r="AD8" s="838" t="s">
        <v>195</v>
      </c>
      <c r="AE8" s="842" t="s">
        <v>197</v>
      </c>
      <c r="AF8" s="840" t="s">
        <v>266</v>
      </c>
      <c r="AG8" s="909" t="s">
        <v>265</v>
      </c>
      <c r="AH8" s="838" t="s">
        <v>195</v>
      </c>
      <c r="AI8" s="842" t="s">
        <v>197</v>
      </c>
      <c r="AJ8" s="840" t="s">
        <v>266</v>
      </c>
      <c r="AK8" s="909" t="s">
        <v>265</v>
      </c>
      <c r="AL8" s="838" t="s">
        <v>195</v>
      </c>
      <c r="AM8" s="842" t="s">
        <v>197</v>
      </c>
    </row>
    <row r="9" spans="1:39" ht="27" customHeight="1">
      <c r="A9" s="879"/>
      <c r="B9" s="880"/>
      <c r="C9" s="881"/>
      <c r="D9" s="841"/>
      <c r="E9" s="910"/>
      <c r="F9" s="845"/>
      <c r="G9" s="839"/>
      <c r="H9" s="841"/>
      <c r="I9" s="910"/>
      <c r="J9" s="845"/>
      <c r="K9" s="839"/>
      <c r="L9" s="841"/>
      <c r="M9" s="910"/>
      <c r="N9" s="845"/>
      <c r="O9" s="839"/>
      <c r="P9" s="841"/>
      <c r="Q9" s="910"/>
      <c r="R9" s="845"/>
      <c r="S9" s="839"/>
      <c r="T9" s="841"/>
      <c r="U9" s="910"/>
      <c r="V9" s="845"/>
      <c r="W9" s="872"/>
      <c r="X9" s="841"/>
      <c r="Y9" s="910"/>
      <c r="Z9" s="839"/>
      <c r="AA9" s="872"/>
      <c r="AB9" s="841"/>
      <c r="AC9" s="910"/>
      <c r="AD9" s="839"/>
      <c r="AE9" s="872"/>
      <c r="AF9" s="841"/>
      <c r="AG9" s="910"/>
      <c r="AH9" s="839"/>
      <c r="AI9" s="872"/>
      <c r="AJ9" s="841"/>
      <c r="AK9" s="910"/>
      <c r="AL9" s="839"/>
      <c r="AM9" s="872"/>
    </row>
    <row r="10" spans="1:39" ht="27" customHeight="1">
      <c r="A10" s="627">
        <v>1</v>
      </c>
      <c r="B10" s="870" t="s">
        <v>212</v>
      </c>
      <c r="C10" s="871"/>
      <c r="D10" s="229">
        <f>COUNTIFS('(①本体)入力画面'!$E$16:$E$55,"計画",'(①本体)入力画面'!$K$16:$K$55,$B10,'(①本体)入力画面'!U$16:U$55,1,'(①本体)入力画面'!$F$16:$F$55,"今回請求")</f>
        <v>0</v>
      </c>
      <c r="E10" s="230">
        <f>SUMIFS('(①本体)入力画面'!$V$16:$V$55,'(①本体)入力画面'!$E$16:$E$55,"計画",'(①本体)入力画面'!$K$16:$K$55,'（品目計　今回請求）修正しない事 '!$B10,'(①本体)入力画面'!$F$16:$F$55,"今回請求")</f>
        <v>0</v>
      </c>
      <c r="F10" s="231">
        <f>SUMIFS('(①本体)入力画面'!$W$16:$W$55,'(①本体)入力画面'!$E$16:$E$55,"計画",'(①本体)入力画面'!$K$16:$K$55,'（品目計　今回請求）修正しない事 '!$B10,'(①本体)入力画面'!$F$16:$F$55,"今回請求")</f>
        <v>0</v>
      </c>
      <c r="G10" s="263">
        <f>SUMIFS('(①本体)入力画面'!$Z$16:$Z$55,'(①本体)入力画面'!$E$16:$E$55,"計画",'(①本体)入力画面'!$K$16:$K$55,'（品目計　今回請求）修正しない事 '!$B10,'(①本体)入力画面'!$F$16:$F$55,"今回請求")</f>
        <v>0</v>
      </c>
      <c r="H10" s="229">
        <f>COUNTIFS('(①本体)入力画面'!$E$16:$E$55,"計画",'(①本体)入力画面'!$K$16:$K$55,B10,'(①本体)入力画面'!AF$16:AF$55,1,'(①本体)入力画面'!$F$16:$F$55,"今回請求")</f>
        <v>0</v>
      </c>
      <c r="I10" s="230">
        <f>SUMIFS('(①本体)入力画面'!$AG$16:$AG$55,'(①本体)入力画面'!$E$16:$E$55,"計画",'(①本体)入力画面'!$K$16:$K$55,'（品目計　今回請求）修正しない事 '!$B10,'(①本体)入力画面'!$F$16:$F$55,"今回請求")</f>
        <v>0</v>
      </c>
      <c r="J10" s="231">
        <f>SUMIFS('(①本体)入力画面'!$AH$16:$AH$55,'(①本体)入力画面'!$E$16:$E$55,"計画",'(①本体)入力画面'!$K$16:$K$55,'（品目計　今回請求）修正しない事 '!$B10,'(①本体)入力画面'!$F$16:$F$55,"今回請求")</f>
        <v>0</v>
      </c>
      <c r="K10" s="263">
        <f>SUMIFS('(①本体)入力画面'!$AI$16:$AI$55,'(①本体)入力画面'!$E$16:$E$55,"計画",'(①本体)入力画面'!$K$16:$K$55,'（品目計　今回請求）修正しない事 '!$B10,'(①本体)入力画面'!$F$16:$F$55,"今回請求")</f>
        <v>0</v>
      </c>
      <c r="L10" s="229">
        <f>COUNTIFS('(①本体)入力画面'!$E$16:$E$55,"計画",'(①本体)入力画面'!$K$16:$K$55,B10,'(①本体)入力画面'!AO$16:AO$55,1,'(①本体)入力画面'!$F$16:$F$55,"今回請求")</f>
        <v>0</v>
      </c>
      <c r="M10" s="230">
        <f>SUMIFS('(①本体)入力画面'!$AP$16:$AP$55,'(①本体)入力画面'!$E$16:$E$55,"計画",'(①本体)入力画面'!$K$16:$K$55,'（品目計　今回請求）修正しない事 '!$B10,'(①本体)入力画面'!$F$16:$F$55,"今回請求")</f>
        <v>0</v>
      </c>
      <c r="N10" s="231">
        <f>SUMIFS('(①本体)入力画面'!$AQ$16:$AQ$55,'(①本体)入力画面'!$E$16:$E$55,"計画",'(①本体)入力画面'!$K$16:$K$55,'（品目計　今回請求）修正しない事 '!$B10,'(①本体)入力画面'!$F$16:$F$55,"今回請求")</f>
        <v>0</v>
      </c>
      <c r="O10" s="263">
        <f>SUMIFS('(①本体)入力画面'!$AT$16:$AT$55,'(①本体)入力画面'!$E$16:$E$55,"計画",'(①本体)入力画面'!$K$16:$K$55,'（品目計　今回請求）修正しない事 '!$B10,'(①本体)入力画面'!$F$16:$F$55,"今回請求")</f>
        <v>0</v>
      </c>
      <c r="P10" s="229">
        <v>0</v>
      </c>
      <c r="Q10" s="230">
        <v>0</v>
      </c>
      <c r="R10" s="231">
        <v>0</v>
      </c>
      <c r="S10" s="263">
        <v>0</v>
      </c>
      <c r="T10" s="229">
        <f>COUNTIFS('(①本体)入力画面'!$E$16:$E$55,"計画",'(①本体)入力画面'!$K$16:$K$55,B10,'(①本体)入力画面'!AZ$16:AZ$55,1)+COUNTIFS('(①本体)入力画面'!$E$16:$E$55,"計画",'(①本体)入力画面'!$K$16:$K$55,B10,'(①本体)入力画面'!BI$16:BI$55,1)+COUNTIFS('(①本体)入力画面'!$E$16:$E$55,"計画",'(①本体)入力画面'!$K$16:$K$55,B10,'(①本体)入力画面'!BR$16:BR$55,1)+COUNTIFS('(①本体)入力画面'!$E$16:$E$55,"計画",'(①本体)入力画面'!$K$16:$K$55,B10,'(①本体)入力画面'!CA$16:CA$55,1,'(①本体)入力画面'!$F$16:$F$55,"今回請求")</f>
        <v>0</v>
      </c>
      <c r="U10" s="230">
        <f>SUMIFS('(①本体)入力画面'!$CI$16:$CI$55,'(①本体)入力画面'!$E$16:$E$55,"計画",'(①本体)入力画面'!$K$16:$K$55,'（品目計　今回請求）修正しない事 '!$B10,'(①本体)入力画面'!$F$16:$F$55,"今回請求")</f>
        <v>0</v>
      </c>
      <c r="V10" s="263">
        <f>SUMIFS('(①本体)入力画面'!$CJ$16:$CJ$55,'(①本体)入力画面'!$E$16:$E$55,"計画",'(①本体)入力画面'!$K$16:$K$55,'（品目計　今回請求）修正しない事 '!$B10,'(①本体)入力画面'!$F$16:$F$55,"今回請求")</f>
        <v>0</v>
      </c>
      <c r="W10" s="263">
        <f>SUMIFS('(①本体)入力画面'!$CK$16:$CK$55,'(①本体)入力画面'!$E$16:$E$55,"計画",'(①本体)入力画面'!$K$16:$K$55,'（品目計　今回請求）修正しない事 '!$B10,'(①本体)入力画面'!$F$16:$F$55,"今回請求")</f>
        <v>0</v>
      </c>
      <c r="X10" s="229">
        <f>COUNTIFS('(①本体)入力画面'!$E$16:$E$55,"計画",'(①本体)入力画面'!$K$16:$K$55,B10,'(①本体)入力画面'!CQ$16:CQ$55,1,'(①本体)入力画面'!$F$16:$F$55,"今回請求")</f>
        <v>0</v>
      </c>
      <c r="Y10" s="230">
        <f>SUMIFS('(①本体)入力画面'!$CR$16:$CR$55,'(①本体)入力画面'!$E$16:$E$55,"計画",'(①本体)入力画面'!$K$16:$K$55,'（品目計　今回請求）修正しない事 '!$B10,'(①本体)入力画面'!$F$16:$F$55,"今回請求")</f>
        <v>0</v>
      </c>
      <c r="Z10" s="263">
        <f>SUMIFS('(①本体)入力画面'!$CS$16:$CS$55,'(①本体)入力画面'!$E$16:$E$55,"計画",'(①本体)入力画面'!$K$16:$K$55,'（品目計　今回請求）修正しない事 '!$B10,'(①本体)入力画面'!$F$16:$F$55,"今回請求")</f>
        <v>0</v>
      </c>
      <c r="AA10" s="263">
        <f>SUMIFS('(①本体)入力画面'!$CV$16:$CV$55,'(①本体)入力画面'!$E$16:$E$55,"計画",'(①本体)入力画面'!$K$16:$K$55,'（品目計　今回請求）修正しない事 '!$B10,'(①本体)入力画面'!$F$16:$F$55,"今回請求")</f>
        <v>0</v>
      </c>
      <c r="AB10" s="229">
        <v>0</v>
      </c>
      <c r="AC10" s="230">
        <v>0</v>
      </c>
      <c r="AD10" s="263">
        <v>0</v>
      </c>
      <c r="AE10" s="263">
        <v>0</v>
      </c>
      <c r="AF10" s="229">
        <f>COUNTIFS('(①本体)入力画面'!$E$16:$E$55,"計画",'(①本体)入力画面'!$K$16:$K$55,B10,'(①本体)入力画面'!DB$16:DB$55,1,'(①本体)入力画面'!$F$16:$F$55,"今回請求")</f>
        <v>0</v>
      </c>
      <c r="AG10" s="230">
        <f>SUMIFS('(①本体)入力画面'!$DC$16:$DC$55,'(①本体)入力画面'!$E$16:$E$55,"計画",'(①本体)入力画面'!$K$16:$K$55,'（品目計　今回請求）修正しない事 '!$B10,'(①本体)入力画面'!$F$16:$F$55,"今回請求")</f>
        <v>0</v>
      </c>
      <c r="AH10" s="263">
        <f>SUMIFS('(①本体)入力画面'!$DD$16:$DD$55,'(①本体)入力画面'!$E$16:$E$55,"計画",'(①本体)入力画面'!$K$16:$K$55,'（品目計　今回請求）修正しない事 '!$B10,'(①本体)入力画面'!$F$16:$F$55,"今回請求")</f>
        <v>0</v>
      </c>
      <c r="AI10" s="263">
        <f>SUMIFS('(①本体)入力画面'!$DE$16:$DE$55,'(①本体)入力画面'!$E$16:$E$55,"計画",'(①本体)入力画面'!$K$16:$K$55,'（品目計　今回請求）修正しない事 '!$B10,'(①本体)入力画面'!$F$16:$F$55,"今回請求")</f>
        <v>0</v>
      </c>
      <c r="AJ10" s="229">
        <f>COUNTIFS('(①本体)入力画面'!$E$16:$E$55,"計画",'(①本体)入力画面'!$K$16:$K$55,B10,'(①本体)入力画面'!DK$16:DK$55,1)+COUNTIFS('(①本体)入力画面'!$E$16:$E$55,"計画",'(①本体)入力画面'!$K$16:$K$55,B10,'(①本体)入力画面'!DT$16:DT$55,1)+COUNTIFS('(①本体)入力画面'!$E$16:$E$55,"計画",'(①本体)入力画面'!$K$16:$K$55,B10,'(①本体)入力画面'!EC$16:EC$55,1,'(①本体)入力画面'!$F$16:$F$55,"今回請求")</f>
        <v>0</v>
      </c>
      <c r="AK10" s="230">
        <f>SUMIFS('(①本体)入力画面'!$EK$16:$EK$55,'(①本体)入力画面'!$E$16:$E$55,"計画",'(①本体)入力画面'!$K$16:$K$55,'（品目計　今回請求）修正しない事 '!$B10,'(①本体)入力画面'!$F$16:$F$55,"今回請求")</f>
        <v>0</v>
      </c>
      <c r="AL10" s="263">
        <f>SUMIFS('(①本体)入力画面'!$EL$16:$EL$55,'(①本体)入力画面'!$E$16:$E$55,"計画",'(①本体)入力画面'!$K$16:$K$55,'（品目計　今回請求）修正しない事 '!$B10,'(①本体)入力画面'!$F$16:$F$55,"今回請求")</f>
        <v>0</v>
      </c>
      <c r="AM10" s="231">
        <f>SUMIFS('(①本体)入力画面'!$EM$16:$EM$55,'(①本体)入力画面'!$E$16:$E$55,"計画",'(①本体)入力画面'!$K$16:$K$55,'（品目計　今回請求）修正しない事 '!$B10,'(①本体)入力画面'!$F$16:$F$55,"今回請求")</f>
        <v>0</v>
      </c>
    </row>
    <row r="11" spans="1:39" ht="27" customHeight="1">
      <c r="A11" s="232">
        <v>2</v>
      </c>
      <c r="B11" s="868" t="s">
        <v>213</v>
      </c>
      <c r="C11" s="869"/>
      <c r="D11" s="229">
        <f>COUNTIFS('(①本体)入力画面'!$E$16:$E$55,"計画",'(①本体)入力画面'!$K$16:$K$55,$B11,'(①本体)入力画面'!U$16:U$55,1,'(①本体)入力画面'!$F$16:$F$55,"今回請求")</f>
        <v>0</v>
      </c>
      <c r="E11" s="230">
        <f>SUMIFS('(①本体)入力画面'!$V$16:$V$55,'(①本体)入力画面'!$E$16:$E$55,"計画",'(①本体)入力画面'!$K$16:$K$55,'（品目計　今回請求）修正しない事 '!$B11,'(①本体)入力画面'!$F$16:$F$55,"今回請求")</f>
        <v>0</v>
      </c>
      <c r="F11" s="231">
        <f>SUMIFS('(①本体)入力画面'!$W$16:$W$55,'(①本体)入力画面'!$E$16:$E$55,"計画",'(①本体)入力画面'!$K$16:$K$55,'（品目計　今回請求）修正しない事 '!$B11,'(①本体)入力画面'!$F$16:$F$55,"今回請求")</f>
        <v>0</v>
      </c>
      <c r="G11" s="263">
        <f>SUMIFS('(①本体)入力画面'!$Z$16:$Z$55,'(①本体)入力画面'!$E$16:$E$55,"計画",'(①本体)入力画面'!$K$16:$K$55,'（品目計　今回請求）修正しない事 '!$B11,'(①本体)入力画面'!$F$16:$F$55,"今回請求")</f>
        <v>0</v>
      </c>
      <c r="H11" s="229">
        <f>COUNTIFS('(①本体)入力画面'!$E$16:$E$55,"計画",'(①本体)入力画面'!$K$16:$K$55,B11,'(①本体)入力画面'!AF$16:AF$55,1,'(①本体)入力画面'!$F$16:$F$55,"今回請求")</f>
        <v>0</v>
      </c>
      <c r="I11" s="230">
        <f>SUMIFS('(①本体)入力画面'!$AG$16:$AG$55,'(①本体)入力画面'!$E$16:$E$55,"計画",'(①本体)入力画面'!$K$16:$K$55,'（品目計　今回請求）修正しない事 '!$B11,'(①本体)入力画面'!$F$16:$F$55,"今回請求")</f>
        <v>0</v>
      </c>
      <c r="J11" s="231">
        <f>SUMIFS('(①本体)入力画面'!$AH$16:$AH$55,'(①本体)入力画面'!$E$16:$E$55,"計画",'(①本体)入力画面'!$K$16:$K$55,'（品目計　今回請求）修正しない事 '!$B11,'(①本体)入力画面'!$F$16:$F$55,"今回請求")</f>
        <v>0</v>
      </c>
      <c r="K11" s="263">
        <f>SUMIFS('(①本体)入力画面'!$AI$16:$AI$55,'(①本体)入力画面'!$E$16:$E$55,"計画",'(①本体)入力画面'!$K$16:$K$55,'（品目計　今回請求）修正しない事 '!$B11,'(①本体)入力画面'!$F$16:$F$55,"今回請求")</f>
        <v>0</v>
      </c>
      <c r="L11" s="229">
        <f>COUNTIFS('(①本体)入力画面'!$E$16:$E$55,"計画",'(①本体)入力画面'!$K$16:$K$55,B11,'(①本体)入力画面'!AO$16:AO$55,1,'(①本体)入力画面'!$F$16:$F$55,"今回請求")</f>
        <v>0</v>
      </c>
      <c r="M11" s="230">
        <f>SUMIFS('(①本体)入力画面'!$AP$16:$AP$55,'(①本体)入力画面'!$E$16:$E$55,"計画",'(①本体)入力画面'!$K$16:$K$55,'（品目計　今回請求）修正しない事 '!$B11,'(①本体)入力画面'!$F$16:$F$55,"今回請求")</f>
        <v>0</v>
      </c>
      <c r="N11" s="231">
        <f>SUMIFS('(①本体)入力画面'!$AQ$16:$AQ$55,'(①本体)入力画面'!$E$16:$E$55,"計画",'(①本体)入力画面'!$K$16:$K$55,'（品目計　今回請求）修正しない事 '!$B11,'(①本体)入力画面'!$F$16:$F$55,"今回請求")</f>
        <v>0</v>
      </c>
      <c r="O11" s="263">
        <f>SUMIFS('(①本体)入力画面'!$AT$16:$AT$55,'(①本体)入力画面'!$E$16:$E$55,"計画",'(①本体)入力画面'!$K$16:$K$55,'（品目計　今回請求）修正しない事 '!$B11,'(①本体)入力画面'!$F$16:$F$55,"今回請求")</f>
        <v>0</v>
      </c>
      <c r="P11" s="229">
        <v>0</v>
      </c>
      <c r="Q11" s="230">
        <v>0</v>
      </c>
      <c r="R11" s="231">
        <v>0</v>
      </c>
      <c r="S11" s="263">
        <v>0</v>
      </c>
      <c r="T11" s="229">
        <f>COUNTIFS('(①本体)入力画面'!$E$16:$E$55,"計画",'(①本体)入力画面'!$K$16:$K$55,B11,'(①本体)入力画面'!AZ$16:AZ$55,1)+COUNTIFS('(①本体)入力画面'!$E$16:$E$55,"計画",'(①本体)入力画面'!$K$16:$K$55,B11,'(①本体)入力画面'!BI$16:BI$55,1)+COUNTIFS('(①本体)入力画面'!$E$16:$E$55,"計画",'(①本体)入力画面'!$K$16:$K$55,B11,'(①本体)入力画面'!BR$16:BR$55,1)+COUNTIFS('(①本体)入力画面'!$E$16:$E$55,"計画",'(①本体)入力画面'!$K$16:$K$55,B11,'(①本体)入力画面'!CA$16:CA$55,1,'(①本体)入力画面'!$F$16:$F$55,"今回請求")</f>
        <v>0</v>
      </c>
      <c r="U11" s="230">
        <f>SUMIFS('(①本体)入力画面'!$CI$16:$CI$55,'(①本体)入力画面'!$E$16:$E$55,"計画",'(①本体)入力画面'!$K$16:$K$55,'（品目計　今回請求）修正しない事 '!$B11,'(①本体)入力画面'!$F$16:$F$55,"今回請求")</f>
        <v>0</v>
      </c>
      <c r="V11" s="263">
        <f>SUMIFS('(①本体)入力画面'!$CJ$16:$CJ$55,'(①本体)入力画面'!$E$16:$E$55,"計画",'(①本体)入力画面'!$K$16:$K$55,'（品目計　今回請求）修正しない事 '!$B11,'(①本体)入力画面'!$F$16:$F$55,"今回請求")</f>
        <v>0</v>
      </c>
      <c r="W11" s="263">
        <f>SUMIFS('(①本体)入力画面'!$CK$16:$CK$55,'(①本体)入力画面'!$E$16:$E$55,"計画",'(①本体)入力画面'!$K$16:$K$55,'（品目計　今回請求）修正しない事 '!$B11,'(①本体)入力画面'!$F$16:$F$55,"今回請求")</f>
        <v>0</v>
      </c>
      <c r="X11" s="229">
        <f>COUNTIFS('(①本体)入力画面'!$E$16:$E$55,"計画",'(①本体)入力画面'!$K$16:$K$55,B11,'(①本体)入力画面'!CQ$16:CQ$55,1,'(①本体)入力画面'!$F$16:$F$55,"今回請求")</f>
        <v>0</v>
      </c>
      <c r="Y11" s="230">
        <f>SUMIFS('(①本体)入力画面'!$CR$16:$CR$55,'(①本体)入力画面'!$E$16:$E$55,"計画",'(①本体)入力画面'!$K$16:$K$55,'（品目計　今回請求）修正しない事 '!$B11,'(①本体)入力画面'!$F$16:$F$55,"今回請求")</f>
        <v>0</v>
      </c>
      <c r="Z11" s="263">
        <f>SUMIFS('(①本体)入力画面'!$CS$16:$CS$55,'(①本体)入力画面'!$E$16:$E$55,"計画",'(①本体)入力画面'!$K$16:$K$55,'（品目計　今回請求）修正しない事 '!$B11,'(①本体)入力画面'!$F$16:$F$55,"今回請求")</f>
        <v>0</v>
      </c>
      <c r="AA11" s="263">
        <f>SUMIFS('(①本体)入力画面'!$CV$16:$CV$55,'(①本体)入力画面'!$E$16:$E$55,"計画",'(①本体)入力画面'!$K$16:$K$55,'（品目計　今回請求）修正しない事 '!$B11,'(①本体)入力画面'!$F$16:$F$55,"今回請求")</f>
        <v>0</v>
      </c>
      <c r="AB11" s="229">
        <v>0</v>
      </c>
      <c r="AC11" s="230">
        <v>0</v>
      </c>
      <c r="AD11" s="263">
        <v>0</v>
      </c>
      <c r="AE11" s="263">
        <v>0</v>
      </c>
      <c r="AF11" s="229">
        <f>COUNTIFS('(①本体)入力画面'!$E$16:$E$55,"計画",'(①本体)入力画面'!$K$16:$K$55,B11,'(①本体)入力画面'!DB$16:DB$55,1,'(①本体)入力画面'!$F$16:$F$55,"今回請求")</f>
        <v>0</v>
      </c>
      <c r="AG11" s="230">
        <f>SUMIFS('(①本体)入力画面'!$DC$16:$DC$55,'(①本体)入力画面'!$E$16:$E$55,"計画",'(①本体)入力画面'!$K$16:$K$55,'（品目計　今回請求）修正しない事 '!$B11,'(①本体)入力画面'!$F$16:$F$55,"今回請求")</f>
        <v>0</v>
      </c>
      <c r="AH11" s="263">
        <f>SUMIFS('(①本体)入力画面'!$DD$16:$DD$55,'(①本体)入力画面'!$E$16:$E$55,"計画",'(①本体)入力画面'!$K$16:$K$55,'（品目計　今回請求）修正しない事 '!$B11,'(①本体)入力画面'!$F$16:$F$55,"今回請求")</f>
        <v>0</v>
      </c>
      <c r="AI11" s="263">
        <f>SUMIFS('(①本体)入力画面'!$DE$16:$DE$55,'(①本体)入力画面'!$E$16:$E$55,"計画",'(①本体)入力画面'!$K$16:$K$55,'（品目計　今回請求）修正しない事 '!$B11,'(①本体)入力画面'!$F$16:$F$55,"今回請求")</f>
        <v>0</v>
      </c>
      <c r="AJ11" s="229">
        <f>COUNTIFS('(①本体)入力画面'!$E$16:$E$55,"計画",'(①本体)入力画面'!$K$16:$K$55,B11,'(①本体)入力画面'!DK$16:DK$55,1)+COUNTIFS('(①本体)入力画面'!$E$16:$E$55,"計画",'(①本体)入力画面'!$K$16:$K$55,B11,'(①本体)入力画面'!DT$16:DT$55,1)+COUNTIFS('(①本体)入力画面'!$E$16:$E$55,"計画",'(①本体)入力画面'!$K$16:$K$55,B11,'(①本体)入力画面'!EC$16:EC$55,1,'(①本体)入力画面'!$F$16:$F$55,"今回請求")</f>
        <v>0</v>
      </c>
      <c r="AK11" s="230">
        <f>SUMIFS('(①本体)入力画面'!$EK$16:$EK$55,'(①本体)入力画面'!$E$16:$E$55,"計画",'(①本体)入力画面'!$K$16:$K$55,'（品目計　今回請求）修正しない事 '!$B11,'(①本体)入力画面'!$F$16:$F$55,"今回請求")</f>
        <v>0</v>
      </c>
      <c r="AL11" s="263">
        <f>SUMIFS('(①本体)入力画面'!$EL$16:$EL$55,'(①本体)入力画面'!$E$16:$E$55,"計画",'(①本体)入力画面'!$K$16:$K$55,'（品目計　今回請求）修正しない事 '!$B11,'(①本体)入力画面'!$F$16:$F$55,"今回請求")</f>
        <v>0</v>
      </c>
      <c r="AM11" s="231">
        <f>SUMIFS('(①本体)入力画面'!$EM$16:$EM$55,'(①本体)入力画面'!$E$16:$E$55,"計画",'(①本体)入力画面'!$K$16:$K$55,'（品目計　今回請求）修正しない事 '!$B11,'(①本体)入力画面'!$F$16:$F$55,"今回請求")</f>
        <v>0</v>
      </c>
    </row>
    <row r="12" spans="1:39" ht="27" customHeight="1">
      <c r="A12" s="626">
        <v>3</v>
      </c>
      <c r="B12" s="860" t="s">
        <v>214</v>
      </c>
      <c r="C12" s="861"/>
      <c r="D12" s="229">
        <f>COUNTIFS('(①本体)入力画面'!$E$16:$E$55,"計画",'(①本体)入力画面'!$K$16:$K$55,$B12,'(①本体)入力画面'!U$16:U$55,1,'(①本体)入力画面'!$F$16:$F$55,"今回請求")</f>
        <v>0</v>
      </c>
      <c r="E12" s="230">
        <f>SUMIFS('(①本体)入力画面'!$V$16:$V$55,'(①本体)入力画面'!$E$16:$E$55,"計画",'(①本体)入力画面'!$K$16:$K$55,'（品目計　今回請求）修正しない事 '!$B12,'(①本体)入力画面'!$F$16:$F$55,"今回請求")</f>
        <v>0</v>
      </c>
      <c r="F12" s="231">
        <f>SUMIFS('(①本体)入力画面'!$W$16:$W$55,'(①本体)入力画面'!$E$16:$E$55,"計画",'(①本体)入力画面'!$K$16:$K$55,'（品目計　今回請求）修正しない事 '!$B12,'(①本体)入力画面'!$F$16:$F$55,"今回請求")</f>
        <v>0</v>
      </c>
      <c r="G12" s="263">
        <f>SUMIFS('(①本体)入力画面'!$Z$16:$Z$55,'(①本体)入力画面'!$E$16:$E$55,"計画",'(①本体)入力画面'!$K$16:$K$55,'（品目計　今回請求）修正しない事 '!$B12,'(①本体)入力画面'!$F$16:$F$55,"今回請求")</f>
        <v>0</v>
      </c>
      <c r="H12" s="229">
        <f>COUNTIFS('(①本体)入力画面'!$E$16:$E$55,"計画",'(①本体)入力画面'!$K$16:$K$55,B12,'(①本体)入力画面'!AF$16:AF$55,1,'(①本体)入力画面'!$F$16:$F$55,"今回請求")</f>
        <v>0</v>
      </c>
      <c r="I12" s="230">
        <f>SUMIFS('(①本体)入力画面'!$AG$16:$AG$55,'(①本体)入力画面'!$E$16:$E$55,"計画",'(①本体)入力画面'!$K$16:$K$55,'（品目計　今回請求）修正しない事 '!$B12,'(①本体)入力画面'!$F$16:$F$55,"今回請求")</f>
        <v>0</v>
      </c>
      <c r="J12" s="231">
        <f>SUMIFS('(①本体)入力画面'!$AH$16:$AH$55,'(①本体)入力画面'!$E$16:$E$55,"計画",'(①本体)入力画面'!$K$16:$K$55,'（品目計　今回請求）修正しない事 '!$B12,'(①本体)入力画面'!$F$16:$F$55,"今回請求")</f>
        <v>0</v>
      </c>
      <c r="K12" s="263">
        <f>SUMIFS('(①本体)入力画面'!$AI$16:$AI$55,'(①本体)入力画面'!$E$16:$E$55,"計画",'(①本体)入力画面'!$K$16:$K$55,'（品目計　今回請求）修正しない事 '!$B12,'(①本体)入力画面'!$F$16:$F$55,"今回請求")</f>
        <v>0</v>
      </c>
      <c r="L12" s="229">
        <f>COUNTIFS('(①本体)入力画面'!$E$16:$E$55,"計画",'(①本体)入力画面'!$K$16:$K$55,B12,'(①本体)入力画面'!AO$16:AO$55,1,'(①本体)入力画面'!$F$16:$F$55,"今回請求")</f>
        <v>0</v>
      </c>
      <c r="M12" s="230">
        <f>SUMIFS('(①本体)入力画面'!$AP$16:$AP$55,'(①本体)入力画面'!$E$16:$E$55,"計画",'(①本体)入力画面'!$K$16:$K$55,'（品目計　今回請求）修正しない事 '!$B12,'(①本体)入力画面'!$F$16:$F$55,"今回請求")</f>
        <v>0</v>
      </c>
      <c r="N12" s="231">
        <f>SUMIFS('(①本体)入力画面'!$AQ$16:$AQ$55,'(①本体)入力画面'!$E$16:$E$55,"計画",'(①本体)入力画面'!$K$16:$K$55,'（品目計　今回請求）修正しない事 '!$B12,'(①本体)入力画面'!$F$16:$F$55,"今回請求")</f>
        <v>0</v>
      </c>
      <c r="O12" s="263">
        <f>SUMIFS('(①本体)入力画面'!$AT$16:$AT$55,'(①本体)入力画面'!$E$16:$E$55,"計画",'(①本体)入力画面'!$K$16:$K$55,'（品目計　今回請求）修正しない事 '!$B12,'(①本体)入力画面'!$F$16:$F$55,"今回請求")</f>
        <v>0</v>
      </c>
      <c r="P12" s="229">
        <v>0</v>
      </c>
      <c r="Q12" s="230">
        <v>0</v>
      </c>
      <c r="R12" s="231">
        <v>0</v>
      </c>
      <c r="S12" s="263">
        <v>0</v>
      </c>
      <c r="T12" s="229">
        <f>COUNTIFS('(①本体)入力画面'!$E$16:$E$55,"計画",'(①本体)入力画面'!$K$16:$K$55,B12,'(①本体)入力画面'!AZ$16:AZ$55,1)+COUNTIFS('(①本体)入力画面'!$E$16:$E$55,"計画",'(①本体)入力画面'!$K$16:$K$55,B12,'(①本体)入力画面'!BI$16:BI$55,1)+COUNTIFS('(①本体)入力画面'!$E$16:$E$55,"計画",'(①本体)入力画面'!$K$16:$K$55,B12,'(①本体)入力画面'!BR$16:BR$55,1)+COUNTIFS('(①本体)入力画面'!$E$16:$E$55,"計画",'(①本体)入力画面'!$K$16:$K$55,B12,'(①本体)入力画面'!CA$16:CA$55,1,'(①本体)入力画面'!$F$16:$F$55,"今回請求")</f>
        <v>0</v>
      </c>
      <c r="U12" s="230">
        <f>SUMIFS('(①本体)入力画面'!$CI$16:$CI$55,'(①本体)入力画面'!$E$16:$E$55,"計画",'(①本体)入力画面'!$K$16:$K$55,'（品目計　今回請求）修正しない事 '!$B12,'(①本体)入力画面'!$F$16:$F$55,"今回請求")</f>
        <v>0</v>
      </c>
      <c r="V12" s="263">
        <f>SUMIFS('(①本体)入力画面'!$CJ$16:$CJ$55,'(①本体)入力画面'!$E$16:$E$55,"計画",'(①本体)入力画面'!$K$16:$K$55,'（品目計　今回請求）修正しない事 '!$B12,'(①本体)入力画面'!$F$16:$F$55,"今回請求")</f>
        <v>0</v>
      </c>
      <c r="W12" s="263">
        <f>SUMIFS('(①本体)入力画面'!$CK$16:$CK$55,'(①本体)入力画面'!$E$16:$E$55,"計画",'(①本体)入力画面'!$K$16:$K$55,'（品目計　今回請求）修正しない事 '!$B12,'(①本体)入力画面'!$F$16:$F$55,"今回請求")</f>
        <v>0</v>
      </c>
      <c r="X12" s="229">
        <f>COUNTIFS('(①本体)入力画面'!$E$16:$E$55,"計画",'(①本体)入力画面'!$K$16:$K$55,B12,'(①本体)入力画面'!CQ$16:CQ$55,1,'(①本体)入力画面'!$F$16:$F$55,"今回請求")</f>
        <v>0</v>
      </c>
      <c r="Y12" s="230">
        <f>SUMIFS('(①本体)入力画面'!$CR$16:$CR$55,'(①本体)入力画面'!$E$16:$E$55,"計画",'(①本体)入力画面'!$K$16:$K$55,'（品目計　今回請求）修正しない事 '!$B12,'(①本体)入力画面'!$F$16:$F$55,"今回請求")</f>
        <v>0</v>
      </c>
      <c r="Z12" s="263">
        <f>SUMIFS('(①本体)入力画面'!$CS$16:$CS$55,'(①本体)入力画面'!$E$16:$E$55,"計画",'(①本体)入力画面'!$K$16:$K$55,'（品目計　今回請求）修正しない事 '!$B12,'(①本体)入力画面'!$F$16:$F$55,"今回請求")</f>
        <v>0</v>
      </c>
      <c r="AA12" s="263">
        <f>SUMIFS('(①本体)入力画面'!$CV$16:$CV$55,'(①本体)入力画面'!$E$16:$E$55,"計画",'(①本体)入力画面'!$K$16:$K$55,'（品目計　今回請求）修正しない事 '!$B12,'(①本体)入力画面'!$F$16:$F$55,"今回請求")</f>
        <v>0</v>
      </c>
      <c r="AB12" s="229">
        <v>0</v>
      </c>
      <c r="AC12" s="230">
        <v>0</v>
      </c>
      <c r="AD12" s="263">
        <v>0</v>
      </c>
      <c r="AE12" s="263">
        <v>0</v>
      </c>
      <c r="AF12" s="229">
        <f>COUNTIFS('(①本体)入力画面'!$E$16:$E$55,"計画",'(①本体)入力画面'!$K$16:$K$55,B12,'(①本体)入力画面'!DB$16:DB$55,1,'(①本体)入力画面'!$F$16:$F$55,"今回請求")</f>
        <v>0</v>
      </c>
      <c r="AG12" s="230">
        <f>SUMIFS('(①本体)入力画面'!$DC$16:$DC$55,'(①本体)入力画面'!$E$16:$E$55,"計画",'(①本体)入力画面'!$K$16:$K$55,'（品目計　今回請求）修正しない事 '!$B12,'(①本体)入力画面'!$F$16:$F$55,"今回請求")</f>
        <v>0</v>
      </c>
      <c r="AH12" s="263">
        <f>SUMIFS('(①本体)入力画面'!$DD$16:$DD$55,'(①本体)入力画面'!$E$16:$E$55,"計画",'(①本体)入力画面'!$K$16:$K$55,'（品目計　今回請求）修正しない事 '!$B12,'(①本体)入力画面'!$F$16:$F$55,"今回請求")</f>
        <v>0</v>
      </c>
      <c r="AI12" s="263">
        <f>SUMIFS('(①本体)入力画面'!$DE$16:$DE$55,'(①本体)入力画面'!$E$16:$E$55,"計画",'(①本体)入力画面'!$K$16:$K$55,'（品目計　今回請求）修正しない事 '!$B12,'(①本体)入力画面'!$F$16:$F$55,"今回請求")</f>
        <v>0</v>
      </c>
      <c r="AJ12" s="229">
        <f>COUNTIFS('(①本体)入力画面'!$E$16:$E$55,"計画",'(①本体)入力画面'!$K$16:$K$55,B12,'(①本体)入力画面'!DK$16:DK$55,1)+COUNTIFS('(①本体)入力画面'!$E$16:$E$55,"計画",'(①本体)入力画面'!$K$16:$K$55,B12,'(①本体)入力画面'!DT$16:DT$55,1)+COUNTIFS('(①本体)入力画面'!$E$16:$E$55,"計画",'(①本体)入力画面'!$K$16:$K$55,B12,'(①本体)入力画面'!EC$16:EC$55,1,'(①本体)入力画面'!$F$16:$F$55,"今回請求")</f>
        <v>0</v>
      </c>
      <c r="AK12" s="230">
        <f>SUMIFS('(①本体)入力画面'!$EK$16:$EK$55,'(①本体)入力画面'!$E$16:$E$55,"計画",'(①本体)入力画面'!$K$16:$K$55,'（品目計　今回請求）修正しない事 '!$B12,'(①本体)入力画面'!$F$16:$F$55,"今回請求")</f>
        <v>0</v>
      </c>
      <c r="AL12" s="263">
        <f>SUMIFS('(①本体)入力画面'!$EL$16:$EL$55,'(①本体)入力画面'!$E$16:$E$55,"計画",'(①本体)入力画面'!$K$16:$K$55,'（品目計　今回請求）修正しない事 '!$B12,'(①本体)入力画面'!$F$16:$F$55,"今回請求")</f>
        <v>0</v>
      </c>
      <c r="AM12" s="231">
        <f>SUMIFS('(①本体)入力画面'!$EM$16:$EM$55,'(①本体)入力画面'!$E$16:$E$55,"計画",'(①本体)入力画面'!$K$16:$K$55,'（品目計　今回請求）修正しない事 '!$B12,'(①本体)入力画面'!$F$16:$F$55,"今回請求")</f>
        <v>0</v>
      </c>
    </row>
    <row r="13" spans="1:39" ht="27" customHeight="1">
      <c r="A13" s="630">
        <v>4</v>
      </c>
      <c r="B13" s="860" t="s">
        <v>215</v>
      </c>
      <c r="C13" s="861"/>
      <c r="D13" s="229">
        <f>COUNTIFS('(①本体)入力画面'!$E$16:$E$55,"計画",'(①本体)入力画面'!$K$16:$K$55,$B13,'(①本体)入力画面'!U$16:U$55,1,'(①本体)入力画面'!$F$16:$F$55,"今回請求")</f>
        <v>0</v>
      </c>
      <c r="E13" s="230">
        <f>SUMIFS('(①本体)入力画面'!$V$16:$V$55,'(①本体)入力画面'!$E$16:$E$55,"計画",'(①本体)入力画面'!$K$16:$K$55,'（品目計　今回請求）修正しない事 '!$B13,'(①本体)入力画面'!$F$16:$F$55,"今回請求")</f>
        <v>0</v>
      </c>
      <c r="F13" s="231">
        <f>SUMIFS('(①本体)入力画面'!$W$16:$W$55,'(①本体)入力画面'!$E$16:$E$55,"計画",'(①本体)入力画面'!$K$16:$K$55,'（品目計　今回請求）修正しない事 '!$B13,'(①本体)入力画面'!$F$16:$F$55,"今回請求")</f>
        <v>0</v>
      </c>
      <c r="G13" s="263">
        <f>SUMIFS('(①本体)入力画面'!$Z$16:$Z$55,'(①本体)入力画面'!$E$16:$E$55,"計画",'(①本体)入力画面'!$K$16:$K$55,'（品目計　今回請求）修正しない事 '!$B13,'(①本体)入力画面'!$F$16:$F$55,"今回請求")</f>
        <v>0</v>
      </c>
      <c r="H13" s="229">
        <f>COUNTIFS('(①本体)入力画面'!$E$16:$E$55,"計画",'(①本体)入力画面'!$K$16:$K$55,B13,'(①本体)入力画面'!AF$16:AF$55,1,'(①本体)入力画面'!$F$16:$F$55,"今回請求")</f>
        <v>0</v>
      </c>
      <c r="I13" s="230">
        <f>SUMIFS('(①本体)入力画面'!$AG$16:$AG$55,'(①本体)入力画面'!$E$16:$E$55,"計画",'(①本体)入力画面'!$K$16:$K$55,'（品目計　今回請求）修正しない事 '!$B13,'(①本体)入力画面'!$F$16:$F$55,"今回請求")</f>
        <v>0</v>
      </c>
      <c r="J13" s="231">
        <f>SUMIFS('(①本体)入力画面'!$AH$16:$AH$55,'(①本体)入力画面'!$E$16:$E$55,"計画",'(①本体)入力画面'!$K$16:$K$55,'（品目計　今回請求）修正しない事 '!$B13,'(①本体)入力画面'!$F$16:$F$55,"今回請求")</f>
        <v>0</v>
      </c>
      <c r="K13" s="263">
        <f>SUMIFS('(①本体)入力画面'!$AI$16:$AI$55,'(①本体)入力画面'!$E$16:$E$55,"計画",'(①本体)入力画面'!$K$16:$K$55,'（品目計　今回請求）修正しない事 '!$B13,'(①本体)入力画面'!$F$16:$F$55,"今回請求")</f>
        <v>0</v>
      </c>
      <c r="L13" s="229">
        <f>COUNTIFS('(①本体)入力画面'!$E$16:$E$55,"計画",'(①本体)入力画面'!$K$16:$K$55,B13,'(①本体)入力画面'!AO$16:AO$55,1,'(①本体)入力画面'!$F$16:$F$55,"今回請求")</f>
        <v>0</v>
      </c>
      <c r="M13" s="230">
        <f>SUMIFS('(①本体)入力画面'!$AP$16:$AP$55,'(①本体)入力画面'!$E$16:$E$55,"計画",'(①本体)入力画面'!$K$16:$K$55,'（品目計　今回請求）修正しない事 '!$B13,'(①本体)入力画面'!$F$16:$F$55,"今回請求")</f>
        <v>0</v>
      </c>
      <c r="N13" s="231">
        <f>SUMIFS('(①本体)入力画面'!$AQ$16:$AQ$55,'(①本体)入力画面'!$E$16:$E$55,"計画",'(①本体)入力画面'!$K$16:$K$55,'（品目計　今回請求）修正しない事 '!$B13,'(①本体)入力画面'!$F$16:$F$55,"今回請求")</f>
        <v>0</v>
      </c>
      <c r="O13" s="263">
        <f>SUMIFS('(①本体)入力画面'!$AT$16:$AT$55,'(①本体)入力画面'!$E$16:$E$55,"計画",'(①本体)入力画面'!$K$16:$K$55,'（品目計　今回請求）修正しない事 '!$B13,'(①本体)入力画面'!$F$16:$F$55,"今回請求")</f>
        <v>0</v>
      </c>
      <c r="P13" s="229">
        <v>0</v>
      </c>
      <c r="Q13" s="230">
        <v>0</v>
      </c>
      <c r="R13" s="231">
        <v>0</v>
      </c>
      <c r="S13" s="263">
        <v>0</v>
      </c>
      <c r="T13" s="229">
        <f>COUNTIFS('(①本体)入力画面'!$E$16:$E$55,"計画",'(①本体)入力画面'!$K$16:$K$55,B13,'(①本体)入力画面'!AZ$16:AZ$55,1)+COUNTIFS('(①本体)入力画面'!$E$16:$E$55,"計画",'(①本体)入力画面'!$K$16:$K$55,B13,'(①本体)入力画面'!BI$16:BI$55,1)+COUNTIFS('(①本体)入力画面'!$E$16:$E$55,"計画",'(①本体)入力画面'!$K$16:$K$55,B13,'(①本体)入力画面'!BR$16:BR$55,1)+COUNTIFS('(①本体)入力画面'!$E$16:$E$55,"計画",'(①本体)入力画面'!$K$16:$K$55,B13,'(①本体)入力画面'!CA$16:CA$55,1,'(①本体)入力画面'!$F$16:$F$55,"今回請求")</f>
        <v>0</v>
      </c>
      <c r="U13" s="230">
        <f>SUMIFS('(①本体)入力画面'!$CI$16:$CI$55,'(①本体)入力画面'!$E$16:$E$55,"計画",'(①本体)入力画面'!$K$16:$K$55,'（品目計　今回請求）修正しない事 '!$B13,'(①本体)入力画面'!$F$16:$F$55,"今回請求")</f>
        <v>0</v>
      </c>
      <c r="V13" s="263">
        <f>SUMIFS('(①本体)入力画面'!$CJ$16:$CJ$55,'(①本体)入力画面'!$E$16:$E$55,"計画",'(①本体)入力画面'!$K$16:$K$55,'（品目計　今回請求）修正しない事 '!$B13,'(①本体)入力画面'!$F$16:$F$55,"今回請求")</f>
        <v>0</v>
      </c>
      <c r="W13" s="263">
        <f>SUMIFS('(①本体)入力画面'!$CK$16:$CK$55,'(①本体)入力画面'!$E$16:$E$55,"計画",'(①本体)入力画面'!$K$16:$K$55,'（品目計　今回請求）修正しない事 '!$B13,'(①本体)入力画面'!$F$16:$F$55,"今回請求")</f>
        <v>0</v>
      </c>
      <c r="X13" s="229">
        <f>COUNTIFS('(①本体)入力画面'!$E$16:$E$55,"計画",'(①本体)入力画面'!$K$16:$K$55,B13,'(①本体)入力画面'!CQ$16:CQ$55,1,'(①本体)入力画面'!$F$16:$F$55,"今回請求")</f>
        <v>0</v>
      </c>
      <c r="Y13" s="230">
        <f>SUMIFS('(①本体)入力画面'!$CR$16:$CR$55,'(①本体)入力画面'!$E$16:$E$55,"計画",'(①本体)入力画面'!$K$16:$K$55,'（品目計　今回請求）修正しない事 '!$B13,'(①本体)入力画面'!$F$16:$F$55,"今回請求")</f>
        <v>0</v>
      </c>
      <c r="Z13" s="263">
        <f>SUMIFS('(①本体)入力画面'!$CS$16:$CS$55,'(①本体)入力画面'!$E$16:$E$55,"計画",'(①本体)入力画面'!$K$16:$K$55,'（品目計　今回請求）修正しない事 '!$B13,'(①本体)入力画面'!$F$16:$F$55,"今回請求")</f>
        <v>0</v>
      </c>
      <c r="AA13" s="263">
        <f>SUMIFS('(①本体)入力画面'!$CV$16:$CV$55,'(①本体)入力画面'!$E$16:$E$55,"計画",'(①本体)入力画面'!$K$16:$K$55,'（品目計　今回請求）修正しない事 '!$B13,'(①本体)入力画面'!$F$16:$F$55,"今回請求")</f>
        <v>0</v>
      </c>
      <c r="AB13" s="229">
        <v>0</v>
      </c>
      <c r="AC13" s="230">
        <v>0</v>
      </c>
      <c r="AD13" s="263">
        <v>0</v>
      </c>
      <c r="AE13" s="263">
        <v>0</v>
      </c>
      <c r="AF13" s="229">
        <f>COUNTIFS('(①本体)入力画面'!$E$16:$E$55,"計画",'(①本体)入力画面'!$K$16:$K$55,B13,'(①本体)入力画面'!DB$16:DB$55,1,'(①本体)入力画面'!$F$16:$F$55,"今回請求")</f>
        <v>0</v>
      </c>
      <c r="AG13" s="230">
        <f>SUMIFS('(①本体)入力画面'!$DC$16:$DC$55,'(①本体)入力画面'!$E$16:$E$55,"計画",'(①本体)入力画面'!$K$16:$K$55,'（品目計　今回請求）修正しない事 '!$B13,'(①本体)入力画面'!$F$16:$F$55,"今回請求")</f>
        <v>0</v>
      </c>
      <c r="AH13" s="263">
        <f>SUMIFS('(①本体)入力画面'!$DD$16:$DD$55,'(①本体)入力画面'!$E$16:$E$55,"計画",'(①本体)入力画面'!$K$16:$K$55,'（品目計　今回請求）修正しない事 '!$B13,'(①本体)入力画面'!$F$16:$F$55,"今回請求")</f>
        <v>0</v>
      </c>
      <c r="AI13" s="263">
        <f>SUMIFS('(①本体)入力画面'!$DE$16:$DE$55,'(①本体)入力画面'!$E$16:$E$55,"計画",'(①本体)入力画面'!$K$16:$K$55,'（品目計　今回請求）修正しない事 '!$B13,'(①本体)入力画面'!$F$16:$F$55,"今回請求")</f>
        <v>0</v>
      </c>
      <c r="AJ13" s="229">
        <f>COUNTIFS('(①本体)入力画面'!$E$16:$E$55,"計画",'(①本体)入力画面'!$K$16:$K$55,B13,'(①本体)入力画面'!DK$16:DK$55,1)+COUNTIFS('(①本体)入力画面'!$E$16:$E$55,"計画",'(①本体)入力画面'!$K$16:$K$55,B13,'(①本体)入力画面'!DT$16:DT$55,1)+COUNTIFS('(①本体)入力画面'!$E$16:$E$55,"計画",'(①本体)入力画面'!$K$16:$K$55,B13,'(①本体)入力画面'!EC$16:EC$55,1,'(①本体)入力画面'!$F$16:$F$55,"今回請求")</f>
        <v>0</v>
      </c>
      <c r="AK13" s="230">
        <f>SUMIFS('(①本体)入力画面'!$EK$16:$EK$55,'(①本体)入力画面'!$E$16:$E$55,"計画",'(①本体)入力画面'!$K$16:$K$55,'（品目計　今回請求）修正しない事 '!$B13,'(①本体)入力画面'!$F$16:$F$55,"今回請求")</f>
        <v>0</v>
      </c>
      <c r="AL13" s="263">
        <f>SUMIFS('(①本体)入力画面'!$EL$16:$EL$55,'(①本体)入力画面'!$E$16:$E$55,"計画",'(①本体)入力画面'!$K$16:$K$55,'（品目計　今回請求）修正しない事 '!$B13,'(①本体)入力画面'!$F$16:$F$55,"今回請求")</f>
        <v>0</v>
      </c>
      <c r="AM13" s="231">
        <f>SUMIFS('(①本体)入力画面'!$EM$16:$EM$55,'(①本体)入力画面'!$E$16:$E$55,"計画",'(①本体)入力画面'!$K$16:$K$55,'（品目計　今回請求）修正しない事 '!$B13,'(①本体)入力画面'!$F$16:$F$55,"今回請求")</f>
        <v>0</v>
      </c>
    </row>
    <row r="14" spans="1:39" ht="27" customHeight="1">
      <c r="A14" s="630">
        <v>5</v>
      </c>
      <c r="B14" s="860" t="s">
        <v>216</v>
      </c>
      <c r="C14" s="861"/>
      <c r="D14" s="229">
        <f>COUNTIFS('(①本体)入力画面'!$E$16:$E$55,"計画",'(①本体)入力画面'!$K$16:$K$55,$B14,'(①本体)入力画面'!U$16:U$55,1,'(①本体)入力画面'!$F$16:$F$55,"今回請求")</f>
        <v>0</v>
      </c>
      <c r="E14" s="230">
        <f>SUMIFS('(①本体)入力画面'!$V$16:$V$55,'(①本体)入力画面'!$E$16:$E$55,"計画",'(①本体)入力画面'!$K$16:$K$55,'（品目計　今回請求）修正しない事 '!$B14,'(①本体)入力画面'!$F$16:$F$55,"今回請求")</f>
        <v>0</v>
      </c>
      <c r="F14" s="231">
        <f>SUMIFS('(①本体)入力画面'!$W$16:$W$55,'(①本体)入力画面'!$E$16:$E$55,"計画",'(①本体)入力画面'!$K$16:$K$55,'（品目計　今回請求）修正しない事 '!$B14,'(①本体)入力画面'!$F$16:$F$55,"今回請求")</f>
        <v>0</v>
      </c>
      <c r="G14" s="263">
        <f>SUMIFS('(①本体)入力画面'!$Z$16:$Z$55,'(①本体)入力画面'!$E$16:$E$55,"計画",'(①本体)入力画面'!$K$16:$K$55,'（品目計　今回請求）修正しない事 '!$B14,'(①本体)入力画面'!$F$16:$F$55,"今回請求")</f>
        <v>0</v>
      </c>
      <c r="H14" s="229">
        <f>COUNTIFS('(①本体)入力画面'!$E$16:$E$55,"計画",'(①本体)入力画面'!$K$16:$K$55,B14,'(①本体)入力画面'!AF$16:AF$55,1,'(①本体)入力画面'!$F$16:$F$55,"今回請求")</f>
        <v>0</v>
      </c>
      <c r="I14" s="230">
        <f>SUMIFS('(①本体)入力画面'!$AG$16:$AG$55,'(①本体)入力画面'!$E$16:$E$55,"計画",'(①本体)入力画面'!$K$16:$K$55,'（品目計　今回請求）修正しない事 '!$B14,'(①本体)入力画面'!$F$16:$F$55,"今回請求")</f>
        <v>0</v>
      </c>
      <c r="J14" s="231">
        <f>SUMIFS('(①本体)入力画面'!$AH$16:$AH$55,'(①本体)入力画面'!$E$16:$E$55,"計画",'(①本体)入力画面'!$K$16:$K$55,'（品目計　今回請求）修正しない事 '!$B14,'(①本体)入力画面'!$F$16:$F$55,"今回請求")</f>
        <v>0</v>
      </c>
      <c r="K14" s="263">
        <f>SUMIFS('(①本体)入力画面'!$AI$16:$AI$55,'(①本体)入力画面'!$E$16:$E$55,"計画",'(①本体)入力画面'!$K$16:$K$55,'（品目計　今回請求）修正しない事 '!$B14,'(①本体)入力画面'!$F$16:$F$55,"今回請求")</f>
        <v>0</v>
      </c>
      <c r="L14" s="229">
        <f>COUNTIFS('(①本体)入力画面'!$E$16:$E$55,"計画",'(①本体)入力画面'!$K$16:$K$55,B14,'(①本体)入力画面'!AO$16:AO$55,1,'(①本体)入力画面'!$F$16:$F$55,"今回請求")</f>
        <v>0</v>
      </c>
      <c r="M14" s="230">
        <f>SUMIFS('(①本体)入力画面'!$AP$16:$AP$55,'(①本体)入力画面'!$E$16:$E$55,"計画",'(①本体)入力画面'!$K$16:$K$55,'（品目計　今回請求）修正しない事 '!$B14,'(①本体)入力画面'!$F$16:$F$55,"今回請求")</f>
        <v>0</v>
      </c>
      <c r="N14" s="231">
        <f>SUMIFS('(①本体)入力画面'!$AQ$16:$AQ$55,'(①本体)入力画面'!$E$16:$E$55,"計画",'(①本体)入力画面'!$K$16:$K$55,'（品目計　今回請求）修正しない事 '!$B14,'(①本体)入力画面'!$F$16:$F$55,"今回請求")</f>
        <v>0</v>
      </c>
      <c r="O14" s="263">
        <f>SUMIFS('(①本体)入力画面'!$AT$16:$AT$55,'(①本体)入力画面'!$E$16:$E$55,"計画",'(①本体)入力画面'!$K$16:$K$55,'（品目計　今回請求）修正しない事 '!$B14,'(①本体)入力画面'!$F$16:$F$55,"今回請求")</f>
        <v>0</v>
      </c>
      <c r="P14" s="229">
        <v>0</v>
      </c>
      <c r="Q14" s="230">
        <v>0</v>
      </c>
      <c r="R14" s="231">
        <v>0</v>
      </c>
      <c r="S14" s="263">
        <v>0</v>
      </c>
      <c r="T14" s="229">
        <f>COUNTIFS('(①本体)入力画面'!$E$16:$E$55,"計画",'(①本体)入力画面'!$K$16:$K$55,B14,'(①本体)入力画面'!AZ$16:AZ$55,1)+COUNTIFS('(①本体)入力画面'!$E$16:$E$55,"計画",'(①本体)入力画面'!$K$16:$K$55,B14,'(①本体)入力画面'!BI$16:BI$55,1)+COUNTIFS('(①本体)入力画面'!$E$16:$E$55,"計画",'(①本体)入力画面'!$K$16:$K$55,B14,'(①本体)入力画面'!BR$16:BR$55,1)+COUNTIFS('(①本体)入力画面'!$E$16:$E$55,"計画",'(①本体)入力画面'!$K$16:$K$55,B14,'(①本体)入力画面'!CA$16:CA$55,1,'(①本体)入力画面'!$F$16:$F$55,"今回請求")</f>
        <v>0</v>
      </c>
      <c r="U14" s="230">
        <f>SUMIFS('(①本体)入力画面'!$CI$16:$CI$55,'(①本体)入力画面'!$E$16:$E$55,"計画",'(①本体)入力画面'!$K$16:$K$55,'（品目計　今回請求）修正しない事 '!$B14,'(①本体)入力画面'!$F$16:$F$55,"今回請求")</f>
        <v>0</v>
      </c>
      <c r="V14" s="263">
        <f>SUMIFS('(①本体)入力画面'!$CJ$16:$CJ$55,'(①本体)入力画面'!$E$16:$E$55,"計画",'(①本体)入力画面'!$K$16:$K$55,'（品目計　今回請求）修正しない事 '!$B14,'(①本体)入力画面'!$F$16:$F$55,"今回請求")</f>
        <v>0</v>
      </c>
      <c r="W14" s="263">
        <f>SUMIFS('(①本体)入力画面'!$CK$16:$CK$55,'(①本体)入力画面'!$E$16:$E$55,"計画",'(①本体)入力画面'!$K$16:$K$55,'（品目計　今回請求）修正しない事 '!$B14,'(①本体)入力画面'!$F$16:$F$55,"今回請求")</f>
        <v>0</v>
      </c>
      <c r="X14" s="229">
        <f>COUNTIFS('(①本体)入力画面'!$E$16:$E$55,"計画",'(①本体)入力画面'!$K$16:$K$55,B14,'(①本体)入力画面'!CQ$16:CQ$55,1,'(①本体)入力画面'!$F$16:$F$55,"今回請求")</f>
        <v>0</v>
      </c>
      <c r="Y14" s="230">
        <f>SUMIFS('(①本体)入力画面'!$CR$16:$CR$55,'(①本体)入力画面'!$E$16:$E$55,"計画",'(①本体)入力画面'!$K$16:$K$55,'（品目計　今回請求）修正しない事 '!$B14,'(①本体)入力画面'!$F$16:$F$55,"今回請求")</f>
        <v>0</v>
      </c>
      <c r="Z14" s="263">
        <f>SUMIFS('(①本体)入力画面'!$CS$16:$CS$55,'(①本体)入力画面'!$E$16:$E$55,"計画",'(①本体)入力画面'!$K$16:$K$55,'（品目計　今回請求）修正しない事 '!$B14,'(①本体)入力画面'!$F$16:$F$55,"今回請求")</f>
        <v>0</v>
      </c>
      <c r="AA14" s="263">
        <f>SUMIFS('(①本体)入力画面'!$CV$16:$CV$55,'(①本体)入力画面'!$E$16:$E$55,"計画",'(①本体)入力画面'!$K$16:$K$55,'（品目計　今回請求）修正しない事 '!$B14,'(①本体)入力画面'!$F$16:$F$55,"今回請求")</f>
        <v>0</v>
      </c>
      <c r="AB14" s="229">
        <v>0</v>
      </c>
      <c r="AC14" s="230">
        <v>0</v>
      </c>
      <c r="AD14" s="263">
        <v>0</v>
      </c>
      <c r="AE14" s="263">
        <v>0</v>
      </c>
      <c r="AF14" s="229">
        <f>COUNTIFS('(①本体)入力画面'!$E$16:$E$55,"計画",'(①本体)入力画面'!$K$16:$K$55,B14,'(①本体)入力画面'!DB$16:DB$55,1,'(①本体)入力画面'!$F$16:$F$55,"今回請求")</f>
        <v>0</v>
      </c>
      <c r="AG14" s="230">
        <f>SUMIFS('(①本体)入力画面'!$DC$16:$DC$55,'(①本体)入力画面'!$E$16:$E$55,"計画",'(①本体)入力画面'!$K$16:$K$55,'（品目計　今回請求）修正しない事 '!$B14,'(①本体)入力画面'!$F$16:$F$55,"今回請求")</f>
        <v>0</v>
      </c>
      <c r="AH14" s="263">
        <f>SUMIFS('(①本体)入力画面'!$DD$16:$DD$55,'(①本体)入力画面'!$E$16:$E$55,"計画",'(①本体)入力画面'!$K$16:$K$55,'（品目計　今回請求）修正しない事 '!$B14,'(①本体)入力画面'!$F$16:$F$55,"今回請求")</f>
        <v>0</v>
      </c>
      <c r="AI14" s="263">
        <f>SUMIFS('(①本体)入力画面'!$DE$16:$DE$55,'(①本体)入力画面'!$E$16:$E$55,"計画",'(①本体)入力画面'!$K$16:$K$55,'（品目計　今回請求）修正しない事 '!$B14,'(①本体)入力画面'!$F$16:$F$55,"今回請求")</f>
        <v>0</v>
      </c>
      <c r="AJ14" s="229">
        <f>COUNTIFS('(①本体)入力画面'!$E$16:$E$55,"計画",'(①本体)入力画面'!$K$16:$K$55,B14,'(①本体)入力画面'!DK$16:DK$55,1)+COUNTIFS('(①本体)入力画面'!$E$16:$E$55,"計画",'(①本体)入力画面'!$K$16:$K$55,B14,'(①本体)入力画面'!DT$16:DT$55,1)+COUNTIFS('(①本体)入力画面'!$E$16:$E$55,"計画",'(①本体)入力画面'!$K$16:$K$55,B14,'(①本体)入力画面'!EC$16:EC$55,1,'(①本体)入力画面'!$F$16:$F$55,"今回請求")</f>
        <v>0</v>
      </c>
      <c r="AK14" s="230">
        <f>SUMIFS('(①本体)入力画面'!$EK$16:$EK$55,'(①本体)入力画面'!$E$16:$E$55,"計画",'(①本体)入力画面'!$K$16:$K$55,'（品目計　今回請求）修正しない事 '!$B14,'(①本体)入力画面'!$F$16:$F$55,"今回請求")</f>
        <v>0</v>
      </c>
      <c r="AL14" s="263">
        <f>SUMIFS('(①本体)入力画面'!$EL$16:$EL$55,'(①本体)入力画面'!$E$16:$E$55,"計画",'(①本体)入力画面'!$K$16:$K$55,'（品目計　今回請求）修正しない事 '!$B14,'(①本体)入力画面'!$F$16:$F$55,"今回請求")</f>
        <v>0</v>
      </c>
      <c r="AM14" s="231">
        <f>SUMIFS('(①本体)入力画面'!$EM$16:$EM$55,'(①本体)入力画面'!$E$16:$E$55,"計画",'(①本体)入力画面'!$K$16:$K$55,'（品目計　今回請求）修正しない事 '!$B14,'(①本体)入力画面'!$F$16:$F$55,"今回請求")</f>
        <v>0</v>
      </c>
    </row>
    <row r="15" spans="1:39" ht="27" customHeight="1">
      <c r="A15" s="630">
        <v>6</v>
      </c>
      <c r="B15" s="860" t="s">
        <v>217</v>
      </c>
      <c r="C15" s="861"/>
      <c r="D15" s="229">
        <f>COUNTIFS('(①本体)入力画面'!$E$16:$E$55,"計画",'(①本体)入力画面'!$K$16:$K$55,$B15,'(①本体)入力画面'!U$16:U$55,1,'(①本体)入力画面'!$F$16:$F$55,"今回請求")</f>
        <v>0</v>
      </c>
      <c r="E15" s="230">
        <f>SUMIFS('(①本体)入力画面'!$V$16:$V$55,'(①本体)入力画面'!$E$16:$E$55,"計画",'(①本体)入力画面'!$K$16:$K$55,'（品目計　今回請求）修正しない事 '!$B15,'(①本体)入力画面'!$F$16:$F$55,"今回請求")</f>
        <v>0</v>
      </c>
      <c r="F15" s="231">
        <f>SUMIFS('(①本体)入力画面'!$W$16:$W$55,'(①本体)入力画面'!$E$16:$E$55,"計画",'(①本体)入力画面'!$K$16:$K$55,'（品目計　今回請求）修正しない事 '!$B15,'(①本体)入力画面'!$F$16:$F$55,"今回請求")</f>
        <v>0</v>
      </c>
      <c r="G15" s="263">
        <f>SUMIFS('(①本体)入力画面'!$Z$16:$Z$55,'(①本体)入力画面'!$E$16:$E$55,"計画",'(①本体)入力画面'!$K$16:$K$55,'（品目計　今回請求）修正しない事 '!$B15,'(①本体)入力画面'!$F$16:$F$55,"今回請求")</f>
        <v>0</v>
      </c>
      <c r="H15" s="229">
        <f>COUNTIFS('(①本体)入力画面'!$E$16:$E$55,"計画",'(①本体)入力画面'!$K$16:$K$55,B15,'(①本体)入力画面'!AF$16:AF$55,1,'(①本体)入力画面'!$F$16:$F$55,"今回請求")</f>
        <v>0</v>
      </c>
      <c r="I15" s="230">
        <f>SUMIFS('(①本体)入力画面'!$AG$16:$AG$55,'(①本体)入力画面'!$E$16:$E$55,"計画",'(①本体)入力画面'!$K$16:$K$55,'（品目計　今回請求）修正しない事 '!$B15,'(①本体)入力画面'!$F$16:$F$55,"今回請求")</f>
        <v>0</v>
      </c>
      <c r="J15" s="231">
        <f>SUMIFS('(①本体)入力画面'!$AH$16:$AH$55,'(①本体)入力画面'!$E$16:$E$55,"計画",'(①本体)入力画面'!$K$16:$K$55,'（品目計　今回請求）修正しない事 '!$B15,'(①本体)入力画面'!$F$16:$F$55,"今回請求")</f>
        <v>0</v>
      </c>
      <c r="K15" s="263">
        <f>SUMIFS('(①本体)入力画面'!$AI$16:$AI$55,'(①本体)入力画面'!$E$16:$E$55,"計画",'(①本体)入力画面'!$K$16:$K$55,'（品目計　今回請求）修正しない事 '!$B15,'(①本体)入力画面'!$F$16:$F$55,"今回請求")</f>
        <v>0</v>
      </c>
      <c r="L15" s="229">
        <f>COUNTIFS('(①本体)入力画面'!$E$16:$E$55,"計画",'(①本体)入力画面'!$K$16:$K$55,B15,'(①本体)入力画面'!AO$16:AO$55,1,'(①本体)入力画面'!$F$16:$F$55,"今回請求")</f>
        <v>0</v>
      </c>
      <c r="M15" s="230">
        <f>SUMIFS('(①本体)入力画面'!$AP$16:$AP$55,'(①本体)入力画面'!$E$16:$E$55,"計画",'(①本体)入力画面'!$K$16:$K$55,'（品目計　今回請求）修正しない事 '!$B15,'(①本体)入力画面'!$F$16:$F$55,"今回請求")</f>
        <v>0</v>
      </c>
      <c r="N15" s="231">
        <f>SUMIFS('(①本体)入力画面'!$AQ$16:$AQ$55,'(①本体)入力画面'!$E$16:$E$55,"計画",'(①本体)入力画面'!$K$16:$K$55,'（品目計　今回請求）修正しない事 '!$B15,'(①本体)入力画面'!$F$16:$F$55,"今回請求")</f>
        <v>0</v>
      </c>
      <c r="O15" s="263">
        <f>SUMIFS('(①本体)入力画面'!$AT$16:$AT$55,'(①本体)入力画面'!$E$16:$E$55,"計画",'(①本体)入力画面'!$K$16:$K$55,'（品目計　今回請求）修正しない事 '!$B15,'(①本体)入力画面'!$F$16:$F$55,"今回請求")</f>
        <v>0</v>
      </c>
      <c r="P15" s="229">
        <v>0</v>
      </c>
      <c r="Q15" s="230">
        <v>0</v>
      </c>
      <c r="R15" s="231">
        <v>0</v>
      </c>
      <c r="S15" s="263">
        <v>0</v>
      </c>
      <c r="T15" s="229">
        <f>COUNTIFS('(①本体)入力画面'!$E$16:$E$55,"計画",'(①本体)入力画面'!$K$16:$K$55,B15,'(①本体)入力画面'!AZ$16:AZ$55,1)+COUNTIFS('(①本体)入力画面'!$E$16:$E$55,"計画",'(①本体)入力画面'!$K$16:$K$55,B15,'(①本体)入力画面'!BI$16:BI$55,1)+COUNTIFS('(①本体)入力画面'!$E$16:$E$55,"計画",'(①本体)入力画面'!$K$16:$K$55,B15,'(①本体)入力画面'!BR$16:BR$55,1)+COUNTIFS('(①本体)入力画面'!$E$16:$E$55,"計画",'(①本体)入力画面'!$K$16:$K$55,B15,'(①本体)入力画面'!CA$16:CA$55,1,'(①本体)入力画面'!$F$16:$F$55,"今回請求")</f>
        <v>0</v>
      </c>
      <c r="U15" s="230">
        <f>SUMIFS('(①本体)入力画面'!$CI$16:$CI$55,'(①本体)入力画面'!$E$16:$E$55,"計画",'(①本体)入力画面'!$K$16:$K$55,'（品目計　今回請求）修正しない事 '!$B15,'(①本体)入力画面'!$F$16:$F$55,"今回請求")</f>
        <v>0</v>
      </c>
      <c r="V15" s="263">
        <f>SUMIFS('(①本体)入力画面'!$CJ$16:$CJ$55,'(①本体)入力画面'!$E$16:$E$55,"計画",'(①本体)入力画面'!$K$16:$K$55,'（品目計　今回請求）修正しない事 '!$B15,'(①本体)入力画面'!$F$16:$F$55,"今回請求")</f>
        <v>0</v>
      </c>
      <c r="W15" s="263">
        <f>SUMIFS('(①本体)入力画面'!$CK$16:$CK$55,'(①本体)入力画面'!$E$16:$E$55,"計画",'(①本体)入力画面'!$K$16:$K$55,'（品目計　今回請求）修正しない事 '!$B15,'(①本体)入力画面'!$F$16:$F$55,"今回請求")</f>
        <v>0</v>
      </c>
      <c r="X15" s="229">
        <f>COUNTIFS('(①本体)入力画面'!$E$16:$E$55,"計画",'(①本体)入力画面'!$K$16:$K$55,B15,'(①本体)入力画面'!CQ$16:CQ$55,1,'(①本体)入力画面'!$F$16:$F$55,"今回請求")</f>
        <v>0</v>
      </c>
      <c r="Y15" s="230">
        <f>SUMIFS('(①本体)入力画面'!$CR$16:$CR$55,'(①本体)入力画面'!$E$16:$E$55,"計画",'(①本体)入力画面'!$K$16:$K$55,'（品目計　今回請求）修正しない事 '!$B15,'(①本体)入力画面'!$F$16:$F$55,"今回請求")</f>
        <v>0</v>
      </c>
      <c r="Z15" s="263">
        <f>SUMIFS('(①本体)入力画面'!$CS$16:$CS$55,'(①本体)入力画面'!$E$16:$E$55,"計画",'(①本体)入力画面'!$K$16:$K$55,'（品目計　今回請求）修正しない事 '!$B15,'(①本体)入力画面'!$F$16:$F$55,"今回請求")</f>
        <v>0</v>
      </c>
      <c r="AA15" s="263">
        <f>SUMIFS('(①本体)入力画面'!$CV$16:$CV$55,'(①本体)入力画面'!$E$16:$E$55,"計画",'(①本体)入力画面'!$K$16:$K$55,'（品目計　今回請求）修正しない事 '!$B15,'(①本体)入力画面'!$F$16:$F$55,"今回請求")</f>
        <v>0</v>
      </c>
      <c r="AB15" s="229">
        <v>0</v>
      </c>
      <c r="AC15" s="230">
        <v>0</v>
      </c>
      <c r="AD15" s="263">
        <v>0</v>
      </c>
      <c r="AE15" s="263">
        <v>0</v>
      </c>
      <c r="AF15" s="229">
        <f>COUNTIFS('(①本体)入力画面'!$E$16:$E$55,"計画",'(①本体)入力画面'!$K$16:$K$55,B15,'(①本体)入力画面'!DB$16:DB$55,1,'(①本体)入力画面'!$F$16:$F$55,"今回請求")</f>
        <v>0</v>
      </c>
      <c r="AG15" s="230">
        <f>SUMIFS('(①本体)入力画面'!$DC$16:$DC$55,'(①本体)入力画面'!$E$16:$E$55,"計画",'(①本体)入力画面'!$K$16:$K$55,'（品目計　今回請求）修正しない事 '!$B15,'(①本体)入力画面'!$F$16:$F$55,"今回請求")</f>
        <v>0</v>
      </c>
      <c r="AH15" s="263">
        <f>SUMIFS('(①本体)入力画面'!$DD$16:$DD$55,'(①本体)入力画面'!$E$16:$E$55,"計画",'(①本体)入力画面'!$K$16:$K$55,'（品目計　今回請求）修正しない事 '!$B15,'(①本体)入力画面'!$F$16:$F$55,"今回請求")</f>
        <v>0</v>
      </c>
      <c r="AI15" s="263">
        <f>SUMIFS('(①本体)入力画面'!$DE$16:$DE$55,'(①本体)入力画面'!$E$16:$E$55,"計画",'(①本体)入力画面'!$K$16:$K$55,'（品目計　今回請求）修正しない事 '!$B15,'(①本体)入力画面'!$F$16:$F$55,"今回請求")</f>
        <v>0</v>
      </c>
      <c r="AJ15" s="229">
        <f>COUNTIFS('(①本体)入力画面'!$E$16:$E$55,"計画",'(①本体)入力画面'!$K$16:$K$55,B15,'(①本体)入力画面'!DK$16:DK$55,1)+COUNTIFS('(①本体)入力画面'!$E$16:$E$55,"計画",'(①本体)入力画面'!$K$16:$K$55,B15,'(①本体)入力画面'!DT$16:DT$55,1)+COUNTIFS('(①本体)入力画面'!$E$16:$E$55,"計画",'(①本体)入力画面'!$K$16:$K$55,B15,'(①本体)入力画面'!EC$16:EC$55,1,'(①本体)入力画面'!$F$16:$F$55,"今回請求")</f>
        <v>0</v>
      </c>
      <c r="AK15" s="230">
        <f>SUMIFS('(①本体)入力画面'!$EK$16:$EK$55,'(①本体)入力画面'!$E$16:$E$55,"計画",'(①本体)入力画面'!$K$16:$K$55,'（品目計　今回請求）修正しない事 '!$B15,'(①本体)入力画面'!$F$16:$F$55,"今回請求")</f>
        <v>0</v>
      </c>
      <c r="AL15" s="263">
        <f>SUMIFS('(①本体)入力画面'!$EL$16:$EL$55,'(①本体)入力画面'!$E$16:$E$55,"計画",'(①本体)入力画面'!$K$16:$K$55,'（品目計　今回請求）修正しない事 '!$B15,'(①本体)入力画面'!$F$16:$F$55,"今回請求")</f>
        <v>0</v>
      </c>
      <c r="AM15" s="231">
        <f>SUMIFS('(①本体)入力画面'!$EM$16:$EM$55,'(①本体)入力画面'!$E$16:$E$55,"計画",'(①本体)入力画面'!$K$16:$K$55,'（品目計　今回請求）修正しない事 '!$B15,'(①本体)入力画面'!$F$16:$F$55,"今回請求")</f>
        <v>0</v>
      </c>
    </row>
    <row r="16" spans="1:39" ht="27" customHeight="1">
      <c r="A16" s="630">
        <v>7</v>
      </c>
      <c r="B16" s="860" t="s">
        <v>218</v>
      </c>
      <c r="C16" s="861"/>
      <c r="D16" s="229">
        <f>COUNTIFS('(①本体)入力画面'!$E$16:$E$55,"計画",'(①本体)入力画面'!$K$16:$K$55,$B16,'(①本体)入力画面'!U$16:U$55,1,'(①本体)入力画面'!$F$16:$F$55,"今回請求")</f>
        <v>0</v>
      </c>
      <c r="E16" s="230">
        <f>SUMIFS('(①本体)入力画面'!$V$16:$V$55,'(①本体)入力画面'!$E$16:$E$55,"計画",'(①本体)入力画面'!$K$16:$K$55,'（品目計　今回請求）修正しない事 '!$B16,'(①本体)入力画面'!$F$16:$F$55,"今回請求")</f>
        <v>0</v>
      </c>
      <c r="F16" s="231">
        <f>SUMIFS('(①本体)入力画面'!$W$16:$W$55,'(①本体)入力画面'!$E$16:$E$55,"計画",'(①本体)入力画面'!$K$16:$K$55,'（品目計　今回請求）修正しない事 '!$B16,'(①本体)入力画面'!$F$16:$F$55,"今回請求")</f>
        <v>0</v>
      </c>
      <c r="G16" s="263">
        <f>SUMIFS('(①本体)入力画面'!$Z$16:$Z$55,'(①本体)入力画面'!$E$16:$E$55,"計画",'(①本体)入力画面'!$K$16:$K$55,'（品目計　今回請求）修正しない事 '!$B16,'(①本体)入力画面'!$F$16:$F$55,"今回請求")</f>
        <v>0</v>
      </c>
      <c r="H16" s="229">
        <f>COUNTIFS('(①本体)入力画面'!$E$16:$E$55,"計画",'(①本体)入力画面'!$K$16:$K$55,B16,'(①本体)入力画面'!AF$16:AF$55,1,'(①本体)入力画面'!$F$16:$F$55,"今回請求")</f>
        <v>0</v>
      </c>
      <c r="I16" s="230">
        <f>SUMIFS('(①本体)入力画面'!$AG$16:$AG$55,'(①本体)入力画面'!$E$16:$E$55,"計画",'(①本体)入力画面'!$K$16:$K$55,'（品目計　今回請求）修正しない事 '!$B16,'(①本体)入力画面'!$F$16:$F$55,"今回請求")</f>
        <v>0</v>
      </c>
      <c r="J16" s="231">
        <f>SUMIFS('(①本体)入力画面'!$AH$16:$AH$55,'(①本体)入力画面'!$E$16:$E$55,"計画",'(①本体)入力画面'!$K$16:$K$55,'（品目計　今回請求）修正しない事 '!$B16,'(①本体)入力画面'!$F$16:$F$55,"今回請求")</f>
        <v>0</v>
      </c>
      <c r="K16" s="263">
        <f>SUMIFS('(①本体)入力画面'!$AI$16:$AI$55,'(①本体)入力画面'!$E$16:$E$55,"計画",'(①本体)入力画面'!$K$16:$K$55,'（品目計　今回請求）修正しない事 '!$B16,'(①本体)入力画面'!$F$16:$F$55,"今回請求")</f>
        <v>0</v>
      </c>
      <c r="L16" s="229">
        <f>COUNTIFS('(①本体)入力画面'!$E$16:$E$55,"計画",'(①本体)入力画面'!$K$16:$K$55,B16,'(①本体)入力画面'!AO$16:AO$55,1,'(①本体)入力画面'!$F$16:$F$55,"今回請求")</f>
        <v>0</v>
      </c>
      <c r="M16" s="230">
        <f>SUMIFS('(①本体)入力画面'!$AP$16:$AP$55,'(①本体)入力画面'!$E$16:$E$55,"計画",'(①本体)入力画面'!$K$16:$K$55,'（品目計　今回請求）修正しない事 '!$B16,'(①本体)入力画面'!$F$16:$F$55,"今回請求")</f>
        <v>0</v>
      </c>
      <c r="N16" s="231">
        <f>SUMIFS('(①本体)入力画面'!$AQ$16:$AQ$55,'(①本体)入力画面'!$E$16:$E$55,"計画",'(①本体)入力画面'!$K$16:$K$55,'（品目計　今回請求）修正しない事 '!$B16,'(①本体)入力画面'!$F$16:$F$55,"今回請求")</f>
        <v>0</v>
      </c>
      <c r="O16" s="263">
        <f>SUMIFS('(①本体)入力画面'!$AT$16:$AT$55,'(①本体)入力画面'!$E$16:$E$55,"計画",'(①本体)入力画面'!$K$16:$K$55,'（品目計　今回請求）修正しない事 '!$B16,'(①本体)入力画面'!$F$16:$F$55,"今回請求")</f>
        <v>0</v>
      </c>
      <c r="P16" s="229">
        <v>0</v>
      </c>
      <c r="Q16" s="230">
        <v>0</v>
      </c>
      <c r="R16" s="231">
        <v>0</v>
      </c>
      <c r="S16" s="263">
        <v>0</v>
      </c>
      <c r="T16" s="229">
        <f>COUNTIFS('(①本体)入力画面'!$E$16:$E$55,"計画",'(①本体)入力画面'!$K$16:$K$55,B16,'(①本体)入力画面'!AZ$16:AZ$55,1)+COUNTIFS('(①本体)入力画面'!$E$16:$E$55,"計画",'(①本体)入力画面'!$K$16:$K$55,B16,'(①本体)入力画面'!BI$16:BI$55,1)+COUNTIFS('(①本体)入力画面'!$E$16:$E$55,"計画",'(①本体)入力画面'!$K$16:$K$55,B16,'(①本体)入力画面'!BR$16:BR$55,1)+COUNTIFS('(①本体)入力画面'!$E$16:$E$55,"計画",'(①本体)入力画面'!$K$16:$K$55,B16,'(①本体)入力画面'!CA$16:CA$55,1,'(①本体)入力画面'!$F$16:$F$55,"今回請求")</f>
        <v>0</v>
      </c>
      <c r="U16" s="230">
        <f>SUMIFS('(①本体)入力画面'!$CI$16:$CI$55,'(①本体)入力画面'!$E$16:$E$55,"計画",'(①本体)入力画面'!$K$16:$K$55,'（品目計　今回請求）修正しない事 '!$B16,'(①本体)入力画面'!$F$16:$F$55,"今回請求")</f>
        <v>0</v>
      </c>
      <c r="V16" s="263">
        <f>SUMIFS('(①本体)入力画面'!$CJ$16:$CJ$55,'(①本体)入力画面'!$E$16:$E$55,"計画",'(①本体)入力画面'!$K$16:$K$55,'（品目計　今回請求）修正しない事 '!$B16,'(①本体)入力画面'!$F$16:$F$55,"今回請求")</f>
        <v>0</v>
      </c>
      <c r="W16" s="263">
        <f>SUMIFS('(①本体)入力画面'!$CK$16:$CK$55,'(①本体)入力画面'!$E$16:$E$55,"計画",'(①本体)入力画面'!$K$16:$K$55,'（品目計　今回請求）修正しない事 '!$B16,'(①本体)入力画面'!$F$16:$F$55,"今回請求")</f>
        <v>0</v>
      </c>
      <c r="X16" s="229">
        <f>COUNTIFS('(①本体)入力画面'!$E$16:$E$55,"計画",'(①本体)入力画面'!$K$16:$K$55,B16,'(①本体)入力画面'!CQ$16:CQ$55,1,'(①本体)入力画面'!$F$16:$F$55,"今回請求")</f>
        <v>0</v>
      </c>
      <c r="Y16" s="230">
        <f>SUMIFS('(①本体)入力画面'!$CR$16:$CR$55,'(①本体)入力画面'!$E$16:$E$55,"計画",'(①本体)入力画面'!$K$16:$K$55,'（品目計　今回請求）修正しない事 '!$B16,'(①本体)入力画面'!$F$16:$F$55,"今回請求")</f>
        <v>0</v>
      </c>
      <c r="Z16" s="263">
        <f>SUMIFS('(①本体)入力画面'!$CS$16:$CS$55,'(①本体)入力画面'!$E$16:$E$55,"計画",'(①本体)入力画面'!$K$16:$K$55,'（品目計　今回請求）修正しない事 '!$B16,'(①本体)入力画面'!$F$16:$F$55,"今回請求")</f>
        <v>0</v>
      </c>
      <c r="AA16" s="263">
        <f>SUMIFS('(①本体)入力画面'!$CV$16:$CV$55,'(①本体)入力画面'!$E$16:$E$55,"計画",'(①本体)入力画面'!$K$16:$K$55,'（品目計　今回請求）修正しない事 '!$B16,'(①本体)入力画面'!$F$16:$F$55,"今回請求")</f>
        <v>0</v>
      </c>
      <c r="AB16" s="229">
        <v>0</v>
      </c>
      <c r="AC16" s="230">
        <v>0</v>
      </c>
      <c r="AD16" s="263">
        <v>0</v>
      </c>
      <c r="AE16" s="263">
        <v>0</v>
      </c>
      <c r="AF16" s="229">
        <f>COUNTIFS('(①本体)入力画面'!$E$16:$E$55,"計画",'(①本体)入力画面'!$K$16:$K$55,B16,'(①本体)入力画面'!DB$16:DB$55,1,'(①本体)入力画面'!$F$16:$F$55,"今回請求")</f>
        <v>0</v>
      </c>
      <c r="AG16" s="230">
        <f>SUMIFS('(①本体)入力画面'!$DC$16:$DC$55,'(①本体)入力画面'!$E$16:$E$55,"計画",'(①本体)入力画面'!$K$16:$K$55,'（品目計　今回請求）修正しない事 '!$B16,'(①本体)入力画面'!$F$16:$F$55,"今回請求")</f>
        <v>0</v>
      </c>
      <c r="AH16" s="263">
        <f>SUMIFS('(①本体)入力画面'!$DD$16:$DD$55,'(①本体)入力画面'!$E$16:$E$55,"計画",'(①本体)入力画面'!$K$16:$K$55,'（品目計　今回請求）修正しない事 '!$B16,'(①本体)入力画面'!$F$16:$F$55,"今回請求")</f>
        <v>0</v>
      </c>
      <c r="AI16" s="263">
        <f>SUMIFS('(①本体)入力画面'!$DE$16:$DE$55,'(①本体)入力画面'!$E$16:$E$55,"計画",'(①本体)入力画面'!$K$16:$K$55,'（品目計　今回請求）修正しない事 '!$B16,'(①本体)入力画面'!$F$16:$F$55,"今回請求")</f>
        <v>0</v>
      </c>
      <c r="AJ16" s="229">
        <f>COUNTIFS('(①本体)入力画面'!$E$16:$E$55,"計画",'(①本体)入力画面'!$K$16:$K$55,B16,'(①本体)入力画面'!DK$16:DK$55,1)+COUNTIFS('(①本体)入力画面'!$E$16:$E$55,"計画",'(①本体)入力画面'!$K$16:$K$55,B16,'(①本体)入力画面'!DT$16:DT$55,1)+COUNTIFS('(①本体)入力画面'!$E$16:$E$55,"計画",'(①本体)入力画面'!$K$16:$K$55,B16,'(①本体)入力画面'!EC$16:EC$55,1,'(①本体)入力画面'!$F$16:$F$55,"今回請求")</f>
        <v>0</v>
      </c>
      <c r="AK16" s="230">
        <f>SUMIFS('(①本体)入力画面'!$EK$16:$EK$55,'(①本体)入力画面'!$E$16:$E$55,"計画",'(①本体)入力画面'!$K$16:$K$55,'（品目計　今回請求）修正しない事 '!$B16,'(①本体)入力画面'!$F$16:$F$55,"今回請求")</f>
        <v>0</v>
      </c>
      <c r="AL16" s="263">
        <f>SUMIFS('(①本体)入力画面'!$EL$16:$EL$55,'(①本体)入力画面'!$E$16:$E$55,"計画",'(①本体)入力画面'!$K$16:$K$55,'（品目計　今回請求）修正しない事 '!$B16,'(①本体)入力画面'!$F$16:$F$55,"今回請求")</f>
        <v>0</v>
      </c>
      <c r="AM16" s="231">
        <f>SUMIFS('(①本体)入力画面'!$EM$16:$EM$55,'(①本体)入力画面'!$E$16:$E$55,"計画",'(①本体)入力画面'!$K$16:$K$55,'（品目計　今回請求）修正しない事 '!$B16,'(①本体)入力画面'!$F$16:$F$55,"今回請求")</f>
        <v>0</v>
      </c>
    </row>
    <row r="17" spans="1:48" ht="27" customHeight="1">
      <c r="A17" s="630">
        <v>8</v>
      </c>
      <c r="B17" s="860" t="s">
        <v>219</v>
      </c>
      <c r="C17" s="861"/>
      <c r="D17" s="229">
        <f>COUNTIFS('(①本体)入力画面'!$E$16:$E$55,"計画",'(①本体)入力画面'!$K$16:$K$55,$B17,'(①本体)入力画面'!U$16:U$55,1,'(①本体)入力画面'!$F$16:$F$55,"今回請求")</f>
        <v>0</v>
      </c>
      <c r="E17" s="230">
        <f>SUMIFS('(①本体)入力画面'!$V$16:$V$55,'(①本体)入力画面'!$E$16:$E$55,"計画",'(①本体)入力画面'!$K$16:$K$55,'（品目計　今回請求）修正しない事 '!$B17,'(①本体)入力画面'!$F$16:$F$55,"今回請求")</f>
        <v>0</v>
      </c>
      <c r="F17" s="231">
        <f>SUMIFS('(①本体)入力画面'!$W$16:$W$55,'(①本体)入力画面'!$E$16:$E$55,"計画",'(①本体)入力画面'!$K$16:$K$55,'（品目計　今回請求）修正しない事 '!$B17,'(①本体)入力画面'!$F$16:$F$55,"今回請求")</f>
        <v>0</v>
      </c>
      <c r="G17" s="263">
        <f>SUMIFS('(①本体)入力画面'!$Z$16:$Z$55,'(①本体)入力画面'!$E$16:$E$55,"計画",'(①本体)入力画面'!$K$16:$K$55,'（品目計　今回請求）修正しない事 '!$B17,'(①本体)入力画面'!$F$16:$F$55,"今回請求")</f>
        <v>0</v>
      </c>
      <c r="H17" s="229">
        <f>COUNTIFS('(①本体)入力画面'!$E$16:$E$55,"計画",'(①本体)入力画面'!$K$16:$K$55,B17,'(①本体)入力画面'!AF$16:AF$55,1,'(①本体)入力画面'!$F$16:$F$55,"今回請求")</f>
        <v>0</v>
      </c>
      <c r="I17" s="230">
        <f>SUMIFS('(①本体)入力画面'!$AG$16:$AG$55,'(①本体)入力画面'!$E$16:$E$55,"計画",'(①本体)入力画面'!$K$16:$K$55,'（品目計　今回請求）修正しない事 '!$B17,'(①本体)入力画面'!$F$16:$F$55,"今回請求")</f>
        <v>0</v>
      </c>
      <c r="J17" s="231">
        <f>SUMIFS('(①本体)入力画面'!$AH$16:$AH$55,'(①本体)入力画面'!$E$16:$E$55,"計画",'(①本体)入力画面'!$K$16:$K$55,'（品目計　今回請求）修正しない事 '!$B17,'(①本体)入力画面'!$F$16:$F$55,"今回請求")</f>
        <v>0</v>
      </c>
      <c r="K17" s="263">
        <f>SUMIFS('(①本体)入力画面'!$AI$16:$AI$55,'(①本体)入力画面'!$E$16:$E$55,"計画",'(①本体)入力画面'!$K$16:$K$55,'（品目計　今回請求）修正しない事 '!$B17,'(①本体)入力画面'!$F$16:$F$55,"今回請求")</f>
        <v>0</v>
      </c>
      <c r="L17" s="229">
        <f>COUNTIFS('(①本体)入力画面'!$E$16:$E$55,"計画",'(①本体)入力画面'!$K$16:$K$55,B17,'(①本体)入力画面'!AO$16:AO$55,1,'(①本体)入力画面'!$F$16:$F$55,"今回請求")</f>
        <v>0</v>
      </c>
      <c r="M17" s="230">
        <f>SUMIFS('(①本体)入力画面'!$AP$16:$AP$55,'(①本体)入力画面'!$E$16:$E$55,"計画",'(①本体)入力画面'!$K$16:$K$55,'（品目計　今回請求）修正しない事 '!$B17,'(①本体)入力画面'!$F$16:$F$55,"今回請求")</f>
        <v>0</v>
      </c>
      <c r="N17" s="231">
        <f>SUMIFS('(①本体)入力画面'!$AQ$16:$AQ$55,'(①本体)入力画面'!$E$16:$E$55,"計画",'(①本体)入力画面'!$K$16:$K$55,'（品目計　今回請求）修正しない事 '!$B17,'(①本体)入力画面'!$F$16:$F$55,"今回請求")</f>
        <v>0</v>
      </c>
      <c r="O17" s="263">
        <f>SUMIFS('(①本体)入力画面'!$AT$16:$AT$55,'(①本体)入力画面'!$E$16:$E$55,"計画",'(①本体)入力画面'!$K$16:$K$55,'（品目計　今回請求）修正しない事 '!$B17,'(①本体)入力画面'!$F$16:$F$55,"今回請求")</f>
        <v>0</v>
      </c>
      <c r="P17" s="229">
        <v>0</v>
      </c>
      <c r="Q17" s="230">
        <v>0</v>
      </c>
      <c r="R17" s="231">
        <v>0</v>
      </c>
      <c r="S17" s="263">
        <v>0</v>
      </c>
      <c r="T17" s="229">
        <f>COUNTIFS('(①本体)入力画面'!$E$16:$E$55,"計画",'(①本体)入力画面'!$K$16:$K$55,B17,'(①本体)入力画面'!AZ$16:AZ$55,1)+COUNTIFS('(①本体)入力画面'!$E$16:$E$55,"計画",'(①本体)入力画面'!$K$16:$K$55,B17,'(①本体)入力画面'!BI$16:BI$55,1)+COUNTIFS('(①本体)入力画面'!$E$16:$E$55,"計画",'(①本体)入力画面'!$K$16:$K$55,B17,'(①本体)入力画面'!BR$16:BR$55,1)+COUNTIFS('(①本体)入力画面'!$E$16:$E$55,"計画",'(①本体)入力画面'!$K$16:$K$55,B17,'(①本体)入力画面'!CA$16:CA$55,1,'(①本体)入力画面'!$F$16:$F$55,"今回請求")</f>
        <v>0</v>
      </c>
      <c r="U17" s="230">
        <f>SUMIFS('(①本体)入力画面'!$CI$16:$CI$55,'(①本体)入力画面'!$E$16:$E$55,"計画",'(①本体)入力画面'!$K$16:$K$55,'（品目計　今回請求）修正しない事 '!$B17,'(①本体)入力画面'!$F$16:$F$55,"今回請求")</f>
        <v>0</v>
      </c>
      <c r="V17" s="263">
        <f>SUMIFS('(①本体)入力画面'!$CJ$16:$CJ$55,'(①本体)入力画面'!$E$16:$E$55,"計画",'(①本体)入力画面'!$K$16:$K$55,'（品目計　今回請求）修正しない事 '!$B17,'(①本体)入力画面'!$F$16:$F$55,"今回請求")</f>
        <v>0</v>
      </c>
      <c r="W17" s="263">
        <f>SUMIFS('(①本体)入力画面'!$CK$16:$CK$55,'(①本体)入力画面'!$E$16:$E$55,"計画",'(①本体)入力画面'!$K$16:$K$55,'（品目計　今回請求）修正しない事 '!$B17,'(①本体)入力画面'!$F$16:$F$55,"今回請求")</f>
        <v>0</v>
      </c>
      <c r="X17" s="229">
        <f>COUNTIFS('(①本体)入力画面'!$E$16:$E$55,"計画",'(①本体)入力画面'!$K$16:$K$55,B17,'(①本体)入力画面'!CQ$16:CQ$55,1,'(①本体)入力画面'!$F$16:$F$55,"今回請求")</f>
        <v>0</v>
      </c>
      <c r="Y17" s="230">
        <f>SUMIFS('(①本体)入力画面'!$CR$16:$CR$55,'(①本体)入力画面'!$E$16:$E$55,"計画",'(①本体)入力画面'!$K$16:$K$55,'（品目計　今回請求）修正しない事 '!$B17,'(①本体)入力画面'!$F$16:$F$55,"今回請求")</f>
        <v>0</v>
      </c>
      <c r="Z17" s="263">
        <f>SUMIFS('(①本体)入力画面'!$CS$16:$CS$55,'(①本体)入力画面'!$E$16:$E$55,"計画",'(①本体)入力画面'!$K$16:$K$55,'（品目計　今回請求）修正しない事 '!$B17,'(①本体)入力画面'!$F$16:$F$55,"今回請求")</f>
        <v>0</v>
      </c>
      <c r="AA17" s="263">
        <f>SUMIFS('(①本体)入力画面'!$CV$16:$CV$55,'(①本体)入力画面'!$E$16:$E$55,"計画",'(①本体)入力画面'!$K$16:$K$55,'（品目計　今回請求）修正しない事 '!$B17,'(①本体)入力画面'!$F$16:$F$55,"今回請求")</f>
        <v>0</v>
      </c>
      <c r="AB17" s="229">
        <v>0</v>
      </c>
      <c r="AC17" s="230">
        <v>0</v>
      </c>
      <c r="AD17" s="263">
        <v>0</v>
      </c>
      <c r="AE17" s="263">
        <v>0</v>
      </c>
      <c r="AF17" s="229">
        <f>COUNTIFS('(①本体)入力画面'!$E$16:$E$55,"計画",'(①本体)入力画面'!$K$16:$K$55,B17,'(①本体)入力画面'!DB$16:DB$55,1,'(①本体)入力画面'!$F$16:$F$55,"今回請求")</f>
        <v>0</v>
      </c>
      <c r="AG17" s="230">
        <f>SUMIFS('(①本体)入力画面'!$DC$16:$DC$55,'(①本体)入力画面'!$E$16:$E$55,"計画",'(①本体)入力画面'!$K$16:$K$55,'（品目計　今回請求）修正しない事 '!$B17,'(①本体)入力画面'!$F$16:$F$55,"今回請求")</f>
        <v>0</v>
      </c>
      <c r="AH17" s="263">
        <f>SUMIFS('(①本体)入力画面'!$DD$16:$DD$55,'(①本体)入力画面'!$E$16:$E$55,"計画",'(①本体)入力画面'!$K$16:$K$55,'（品目計　今回請求）修正しない事 '!$B17,'(①本体)入力画面'!$F$16:$F$55,"今回請求")</f>
        <v>0</v>
      </c>
      <c r="AI17" s="263">
        <f>SUMIFS('(①本体)入力画面'!$DE$16:$DE$55,'(①本体)入力画面'!$E$16:$E$55,"計画",'(①本体)入力画面'!$K$16:$K$55,'（品目計　今回請求）修正しない事 '!$B17,'(①本体)入力画面'!$F$16:$F$55,"今回請求")</f>
        <v>0</v>
      </c>
      <c r="AJ17" s="229">
        <f>COUNTIFS('(①本体)入力画面'!$E$16:$E$55,"計画",'(①本体)入力画面'!$K$16:$K$55,B17,'(①本体)入力画面'!DK$16:DK$55,1)+COUNTIFS('(①本体)入力画面'!$E$16:$E$55,"計画",'(①本体)入力画面'!$K$16:$K$55,B17,'(①本体)入力画面'!DT$16:DT$55,1)+COUNTIFS('(①本体)入力画面'!$E$16:$E$55,"計画",'(①本体)入力画面'!$K$16:$K$55,B17,'(①本体)入力画面'!EC$16:EC$55,1,'(①本体)入力画面'!$F$16:$F$55,"今回請求")</f>
        <v>0</v>
      </c>
      <c r="AK17" s="230">
        <f>SUMIFS('(①本体)入力画面'!$EK$16:$EK$55,'(①本体)入力画面'!$E$16:$E$55,"計画",'(①本体)入力画面'!$K$16:$K$55,'（品目計　今回請求）修正しない事 '!$B17,'(①本体)入力画面'!$F$16:$F$55,"今回請求")</f>
        <v>0</v>
      </c>
      <c r="AL17" s="263">
        <f>SUMIFS('(①本体)入力画面'!$EL$16:$EL$55,'(①本体)入力画面'!$E$16:$E$55,"計画",'(①本体)入力画面'!$K$16:$K$55,'（品目計　今回請求）修正しない事 '!$B17,'(①本体)入力画面'!$F$16:$F$55,"今回請求")</f>
        <v>0</v>
      </c>
      <c r="AM17" s="231">
        <f>SUMIFS('(①本体)入力画面'!$EM$16:$EM$55,'(①本体)入力画面'!$E$16:$E$55,"計画",'(①本体)入力画面'!$K$16:$K$55,'（品目計　今回請求）修正しない事 '!$B17,'(①本体)入力画面'!$F$16:$F$55,"今回請求")</f>
        <v>0</v>
      </c>
    </row>
    <row r="18" spans="1:48" ht="27" customHeight="1">
      <c r="A18" s="630">
        <v>9</v>
      </c>
      <c r="B18" s="860" t="s">
        <v>220</v>
      </c>
      <c r="C18" s="861"/>
      <c r="D18" s="229">
        <f>COUNTIFS('(①本体)入力画面'!$E$16:$E$55,"計画",'(①本体)入力画面'!$K$16:$K$55,$B18,'(①本体)入力画面'!U$16:U$55,1,'(①本体)入力画面'!$F$16:$F$55,"今回請求")</f>
        <v>0</v>
      </c>
      <c r="E18" s="230">
        <f>SUMIFS('(①本体)入力画面'!$V$16:$V$55,'(①本体)入力画面'!$E$16:$E$55,"計画",'(①本体)入力画面'!$K$16:$K$55,'（品目計　今回請求）修正しない事 '!$B18,'(①本体)入力画面'!$F$16:$F$55,"今回請求")</f>
        <v>0</v>
      </c>
      <c r="F18" s="231">
        <f>SUMIFS('(①本体)入力画面'!$W$16:$W$55,'(①本体)入力画面'!$E$16:$E$55,"計画",'(①本体)入力画面'!$K$16:$K$55,'（品目計　今回請求）修正しない事 '!$B18,'(①本体)入力画面'!$F$16:$F$55,"今回請求")</f>
        <v>0</v>
      </c>
      <c r="G18" s="263">
        <f>SUMIFS('(①本体)入力画面'!$Z$16:$Z$55,'(①本体)入力画面'!$E$16:$E$55,"計画",'(①本体)入力画面'!$K$16:$K$55,'（品目計　今回請求）修正しない事 '!$B18,'(①本体)入力画面'!$F$16:$F$55,"今回請求")</f>
        <v>0</v>
      </c>
      <c r="H18" s="229">
        <f>COUNTIFS('(①本体)入力画面'!$E$16:$E$55,"計画",'(①本体)入力画面'!$K$16:$K$55,B18,'(①本体)入力画面'!AF$16:AF$55,1,'(①本体)入力画面'!$F$16:$F$55,"今回請求")</f>
        <v>0</v>
      </c>
      <c r="I18" s="230">
        <f>SUMIFS('(①本体)入力画面'!$AG$16:$AG$55,'(①本体)入力画面'!$E$16:$E$55,"計画",'(①本体)入力画面'!$K$16:$K$55,'（品目計　今回請求）修正しない事 '!$B18,'(①本体)入力画面'!$F$16:$F$55,"今回請求")</f>
        <v>0</v>
      </c>
      <c r="J18" s="231">
        <f>SUMIFS('(①本体)入力画面'!$AH$16:$AH$55,'(①本体)入力画面'!$E$16:$E$55,"計画",'(①本体)入力画面'!$K$16:$K$55,'（品目計　今回請求）修正しない事 '!$B18,'(①本体)入力画面'!$F$16:$F$55,"今回請求")</f>
        <v>0</v>
      </c>
      <c r="K18" s="263">
        <f>SUMIFS('(①本体)入力画面'!$AI$16:$AI$55,'(①本体)入力画面'!$E$16:$E$55,"計画",'(①本体)入力画面'!$K$16:$K$55,'（品目計　今回請求）修正しない事 '!$B18,'(①本体)入力画面'!$F$16:$F$55,"今回請求")</f>
        <v>0</v>
      </c>
      <c r="L18" s="229">
        <f>COUNTIFS('(①本体)入力画面'!$E$16:$E$55,"計画",'(①本体)入力画面'!$K$16:$K$55,B18,'(①本体)入力画面'!AO$16:AO$55,1,'(①本体)入力画面'!$F$16:$F$55,"今回請求")</f>
        <v>0</v>
      </c>
      <c r="M18" s="230">
        <f>SUMIFS('(①本体)入力画面'!$AP$16:$AP$55,'(①本体)入力画面'!$E$16:$E$55,"計画",'(①本体)入力画面'!$K$16:$K$55,'（品目計　今回請求）修正しない事 '!$B18,'(①本体)入力画面'!$F$16:$F$55,"今回請求")</f>
        <v>0</v>
      </c>
      <c r="N18" s="231">
        <f>SUMIFS('(①本体)入力画面'!$AQ$16:$AQ$55,'(①本体)入力画面'!$E$16:$E$55,"計画",'(①本体)入力画面'!$K$16:$K$55,'（品目計　今回請求）修正しない事 '!$B18,'(①本体)入力画面'!$F$16:$F$55,"今回請求")</f>
        <v>0</v>
      </c>
      <c r="O18" s="263">
        <f>SUMIFS('(①本体)入力画面'!$AT$16:$AT$55,'(①本体)入力画面'!$E$16:$E$55,"計画",'(①本体)入力画面'!$K$16:$K$55,'（品目計　今回請求）修正しない事 '!$B18,'(①本体)入力画面'!$F$16:$F$55,"今回請求")</f>
        <v>0</v>
      </c>
      <c r="P18" s="229">
        <v>0</v>
      </c>
      <c r="Q18" s="230">
        <v>0</v>
      </c>
      <c r="R18" s="231">
        <v>0</v>
      </c>
      <c r="S18" s="263">
        <v>0</v>
      </c>
      <c r="T18" s="229">
        <f>COUNTIFS('(①本体)入力画面'!$E$16:$E$55,"計画",'(①本体)入力画面'!$K$16:$K$55,B18,'(①本体)入力画面'!AZ$16:AZ$55,1)+COUNTIFS('(①本体)入力画面'!$E$16:$E$55,"計画",'(①本体)入力画面'!$K$16:$K$55,B18,'(①本体)入力画面'!BI$16:BI$55,1)+COUNTIFS('(①本体)入力画面'!$E$16:$E$55,"計画",'(①本体)入力画面'!$K$16:$K$55,B18,'(①本体)入力画面'!BR$16:BR$55,1)+COUNTIFS('(①本体)入力画面'!$E$16:$E$55,"計画",'(①本体)入力画面'!$K$16:$K$55,B18,'(①本体)入力画面'!CA$16:CA$55,1,'(①本体)入力画面'!$F$16:$F$55,"今回請求")</f>
        <v>0</v>
      </c>
      <c r="U18" s="230">
        <f>SUMIFS('(①本体)入力画面'!$CI$16:$CI$55,'(①本体)入力画面'!$E$16:$E$55,"計画",'(①本体)入力画面'!$K$16:$K$55,'（品目計　今回請求）修正しない事 '!$B18,'(①本体)入力画面'!$F$16:$F$55,"今回請求")</f>
        <v>0</v>
      </c>
      <c r="V18" s="263">
        <f>SUMIFS('(①本体)入力画面'!$CJ$16:$CJ$55,'(①本体)入力画面'!$E$16:$E$55,"計画",'(①本体)入力画面'!$K$16:$K$55,'（品目計　今回請求）修正しない事 '!$B18,'(①本体)入力画面'!$F$16:$F$55,"今回請求")</f>
        <v>0</v>
      </c>
      <c r="W18" s="263">
        <f>SUMIFS('(①本体)入力画面'!$CK$16:$CK$55,'(①本体)入力画面'!$E$16:$E$55,"計画",'(①本体)入力画面'!$K$16:$K$55,'（品目計　今回請求）修正しない事 '!$B18,'(①本体)入力画面'!$F$16:$F$55,"今回請求")</f>
        <v>0</v>
      </c>
      <c r="X18" s="229">
        <f>COUNTIFS('(①本体)入力画面'!$E$16:$E$55,"計画",'(①本体)入力画面'!$K$16:$K$55,B18,'(①本体)入力画面'!CQ$16:CQ$55,1,'(①本体)入力画面'!$F$16:$F$55,"今回請求")</f>
        <v>0</v>
      </c>
      <c r="Y18" s="230">
        <f>SUMIFS('(①本体)入力画面'!$CR$16:$CR$55,'(①本体)入力画面'!$E$16:$E$55,"計画",'(①本体)入力画面'!$K$16:$K$55,'（品目計　今回請求）修正しない事 '!$B18,'(①本体)入力画面'!$F$16:$F$55,"今回請求")</f>
        <v>0</v>
      </c>
      <c r="Z18" s="263">
        <f>SUMIFS('(①本体)入力画面'!$CS$16:$CS$55,'(①本体)入力画面'!$E$16:$E$55,"計画",'(①本体)入力画面'!$K$16:$K$55,'（品目計　今回請求）修正しない事 '!$B18,'(①本体)入力画面'!$F$16:$F$55,"今回請求")</f>
        <v>0</v>
      </c>
      <c r="AA18" s="263">
        <f>SUMIFS('(①本体)入力画面'!$CV$16:$CV$55,'(①本体)入力画面'!$E$16:$E$55,"計画",'(①本体)入力画面'!$K$16:$K$55,'（品目計　今回請求）修正しない事 '!$B18,'(①本体)入力画面'!$F$16:$F$55,"今回請求")</f>
        <v>0</v>
      </c>
      <c r="AB18" s="229">
        <v>0</v>
      </c>
      <c r="AC18" s="230">
        <v>0</v>
      </c>
      <c r="AD18" s="263">
        <v>0</v>
      </c>
      <c r="AE18" s="263">
        <v>0</v>
      </c>
      <c r="AF18" s="229">
        <f>COUNTIFS('(①本体)入力画面'!$E$16:$E$55,"計画",'(①本体)入力画面'!$K$16:$K$55,B18,'(①本体)入力画面'!DB$16:DB$55,1,'(①本体)入力画面'!$F$16:$F$55,"今回請求")</f>
        <v>0</v>
      </c>
      <c r="AG18" s="230">
        <f>SUMIFS('(①本体)入力画面'!$DC$16:$DC$55,'(①本体)入力画面'!$E$16:$E$55,"計画",'(①本体)入力画面'!$K$16:$K$55,'（品目計　今回請求）修正しない事 '!$B18,'(①本体)入力画面'!$F$16:$F$55,"今回請求")</f>
        <v>0</v>
      </c>
      <c r="AH18" s="263">
        <f>SUMIFS('(①本体)入力画面'!$DD$16:$DD$55,'(①本体)入力画面'!$E$16:$E$55,"計画",'(①本体)入力画面'!$K$16:$K$55,'（品目計　今回請求）修正しない事 '!$B18,'(①本体)入力画面'!$F$16:$F$55,"今回請求")</f>
        <v>0</v>
      </c>
      <c r="AI18" s="263">
        <f>SUMIFS('(①本体)入力画面'!$DE$16:$DE$55,'(①本体)入力画面'!$E$16:$E$55,"計画",'(①本体)入力画面'!$K$16:$K$55,'（品目計　今回請求）修正しない事 '!$B18,'(①本体)入力画面'!$F$16:$F$55,"今回請求")</f>
        <v>0</v>
      </c>
      <c r="AJ18" s="229">
        <f>COUNTIFS('(①本体)入力画面'!$E$16:$E$55,"計画",'(①本体)入力画面'!$K$16:$K$55,B18,'(①本体)入力画面'!DK$16:DK$55,1)+COUNTIFS('(①本体)入力画面'!$E$16:$E$55,"計画",'(①本体)入力画面'!$K$16:$K$55,B18,'(①本体)入力画面'!DT$16:DT$55,1)+COUNTIFS('(①本体)入力画面'!$E$16:$E$55,"計画",'(①本体)入力画面'!$K$16:$K$55,B18,'(①本体)入力画面'!EC$16:EC$55,1,'(①本体)入力画面'!$F$16:$F$55,"今回請求")</f>
        <v>0</v>
      </c>
      <c r="AK18" s="230">
        <f>SUMIFS('(①本体)入力画面'!$EK$16:$EK$55,'(①本体)入力画面'!$E$16:$E$55,"計画",'(①本体)入力画面'!$K$16:$K$55,'（品目計　今回請求）修正しない事 '!$B18,'(①本体)入力画面'!$F$16:$F$55,"今回請求")</f>
        <v>0</v>
      </c>
      <c r="AL18" s="263">
        <f>SUMIFS('(①本体)入力画面'!$EL$16:$EL$55,'(①本体)入力画面'!$E$16:$E$55,"計画",'(①本体)入力画面'!$K$16:$K$55,'（品目計　今回請求）修正しない事 '!$B18,'(①本体)入力画面'!$F$16:$F$55,"今回請求")</f>
        <v>0</v>
      </c>
      <c r="AM18" s="231">
        <f>SUMIFS('(①本体)入力画面'!$EM$16:$EM$55,'(①本体)入力画面'!$E$16:$E$55,"計画",'(①本体)入力画面'!$K$16:$K$55,'（品目計　今回請求）修正しない事 '!$B18,'(①本体)入力画面'!$F$16:$F$55,"今回請求")</f>
        <v>0</v>
      </c>
    </row>
    <row r="19" spans="1:48" ht="27" customHeight="1">
      <c r="A19" s="630">
        <v>10</v>
      </c>
      <c r="B19" s="860" t="s">
        <v>221</v>
      </c>
      <c r="C19" s="861"/>
      <c r="D19" s="229">
        <f>COUNTIFS('(①本体)入力画面'!$E$16:$E$55,"計画",'(①本体)入力画面'!$K$16:$K$55,$B19,'(①本体)入力画面'!U$16:U$55,1,'(①本体)入力画面'!$F$16:$F$55,"今回請求")</f>
        <v>0</v>
      </c>
      <c r="E19" s="230">
        <f>SUMIFS('(①本体)入力画面'!$V$16:$V$55,'(①本体)入力画面'!$E$16:$E$55,"計画",'(①本体)入力画面'!$K$16:$K$55,'（品目計　今回請求）修正しない事 '!$B19,'(①本体)入力画面'!$F$16:$F$55,"今回請求")</f>
        <v>0</v>
      </c>
      <c r="F19" s="231">
        <f>SUMIFS('(①本体)入力画面'!$W$16:$W$55,'(①本体)入力画面'!$E$16:$E$55,"計画",'(①本体)入力画面'!$K$16:$K$55,'（品目計　今回請求）修正しない事 '!$B19,'(①本体)入力画面'!$F$16:$F$55,"今回請求")</f>
        <v>0</v>
      </c>
      <c r="G19" s="263">
        <f>SUMIFS('(①本体)入力画面'!$Z$16:$Z$55,'(①本体)入力画面'!$E$16:$E$55,"計画",'(①本体)入力画面'!$K$16:$K$55,'（品目計　今回請求）修正しない事 '!$B19,'(①本体)入力画面'!$F$16:$F$55,"今回請求")</f>
        <v>0</v>
      </c>
      <c r="H19" s="229">
        <f>COUNTIFS('(①本体)入力画面'!$E$16:$E$55,"計画",'(①本体)入力画面'!$K$16:$K$55,B19,'(①本体)入力画面'!AF$16:AF$55,1,'(①本体)入力画面'!$F$16:$F$55,"今回請求")</f>
        <v>0</v>
      </c>
      <c r="I19" s="230">
        <f>SUMIFS('(①本体)入力画面'!$AG$16:$AG$55,'(①本体)入力画面'!$E$16:$E$55,"計画",'(①本体)入力画面'!$K$16:$K$55,'（品目計　今回請求）修正しない事 '!$B19,'(①本体)入力画面'!$F$16:$F$55,"今回請求")</f>
        <v>0</v>
      </c>
      <c r="J19" s="231">
        <f>SUMIFS('(①本体)入力画面'!$AH$16:$AH$55,'(①本体)入力画面'!$E$16:$E$55,"計画",'(①本体)入力画面'!$K$16:$K$55,'（品目計　今回請求）修正しない事 '!$B19,'(①本体)入力画面'!$F$16:$F$55,"今回請求")</f>
        <v>0</v>
      </c>
      <c r="K19" s="263">
        <f>SUMIFS('(①本体)入力画面'!$AI$16:$AI$55,'(①本体)入力画面'!$E$16:$E$55,"計画",'(①本体)入力画面'!$K$16:$K$55,'（品目計　今回請求）修正しない事 '!$B19,'(①本体)入力画面'!$F$16:$F$55,"今回請求")</f>
        <v>0</v>
      </c>
      <c r="L19" s="229">
        <f>COUNTIFS('(①本体)入力画面'!$E$16:$E$55,"計画",'(①本体)入力画面'!$K$16:$K$55,B19,'(①本体)入力画面'!AO$16:AO$55,1,'(①本体)入力画面'!$F$16:$F$55,"今回請求")</f>
        <v>0</v>
      </c>
      <c r="M19" s="230">
        <f>SUMIFS('(①本体)入力画面'!$AP$16:$AP$55,'(①本体)入力画面'!$E$16:$E$55,"計画",'(①本体)入力画面'!$K$16:$K$55,'（品目計　今回請求）修正しない事 '!$B19,'(①本体)入力画面'!$F$16:$F$55,"今回請求")</f>
        <v>0</v>
      </c>
      <c r="N19" s="231">
        <f>SUMIFS('(①本体)入力画面'!$AQ$16:$AQ$55,'(①本体)入力画面'!$E$16:$E$55,"計画",'(①本体)入力画面'!$K$16:$K$55,'（品目計　今回請求）修正しない事 '!$B19,'(①本体)入力画面'!$F$16:$F$55,"今回請求")</f>
        <v>0</v>
      </c>
      <c r="O19" s="263">
        <f>SUMIFS('(①本体)入力画面'!$AT$16:$AT$55,'(①本体)入力画面'!$E$16:$E$55,"計画",'(①本体)入力画面'!$K$16:$K$55,'（品目計　今回請求）修正しない事 '!$B19,'(①本体)入力画面'!$F$16:$F$55,"今回請求")</f>
        <v>0</v>
      </c>
      <c r="P19" s="229">
        <v>0</v>
      </c>
      <c r="Q19" s="230">
        <v>0</v>
      </c>
      <c r="R19" s="231">
        <v>0</v>
      </c>
      <c r="S19" s="263">
        <v>0</v>
      </c>
      <c r="T19" s="229">
        <f>COUNTIFS('(①本体)入力画面'!$E$16:$E$55,"計画",'(①本体)入力画面'!$K$16:$K$55,B19,'(①本体)入力画面'!AZ$16:AZ$55,1)+COUNTIFS('(①本体)入力画面'!$E$16:$E$55,"計画",'(①本体)入力画面'!$K$16:$K$55,B19,'(①本体)入力画面'!BI$16:BI$55,1)+COUNTIFS('(①本体)入力画面'!$E$16:$E$55,"計画",'(①本体)入力画面'!$K$16:$K$55,B19,'(①本体)入力画面'!BR$16:BR$55,1)+COUNTIFS('(①本体)入力画面'!$E$16:$E$55,"計画",'(①本体)入力画面'!$K$16:$K$55,B19,'(①本体)入力画面'!CA$16:CA$55,1,'(①本体)入力画面'!$F$16:$F$55,"今回請求")</f>
        <v>0</v>
      </c>
      <c r="U19" s="230">
        <f>SUMIFS('(①本体)入力画面'!$CI$16:$CI$55,'(①本体)入力画面'!$E$16:$E$55,"計画",'(①本体)入力画面'!$K$16:$K$55,'（品目計　今回請求）修正しない事 '!$B19,'(①本体)入力画面'!$F$16:$F$55,"今回請求")</f>
        <v>0</v>
      </c>
      <c r="V19" s="263">
        <f>SUMIFS('(①本体)入力画面'!$CJ$16:$CJ$55,'(①本体)入力画面'!$E$16:$E$55,"計画",'(①本体)入力画面'!$K$16:$K$55,'（品目計　今回請求）修正しない事 '!$B19,'(①本体)入力画面'!$F$16:$F$55,"今回請求")</f>
        <v>0</v>
      </c>
      <c r="W19" s="263">
        <f>SUMIFS('(①本体)入力画面'!$CK$16:$CK$55,'(①本体)入力画面'!$E$16:$E$55,"計画",'(①本体)入力画面'!$K$16:$K$55,'（品目計　今回請求）修正しない事 '!$B19,'(①本体)入力画面'!$F$16:$F$55,"今回請求")</f>
        <v>0</v>
      </c>
      <c r="X19" s="229">
        <f>COUNTIFS('(①本体)入力画面'!$E$16:$E$55,"計画",'(①本体)入力画面'!$K$16:$K$55,B19,'(①本体)入力画面'!CQ$16:CQ$55,1,'(①本体)入力画面'!$F$16:$F$55,"今回請求")</f>
        <v>0</v>
      </c>
      <c r="Y19" s="230">
        <f>SUMIFS('(①本体)入力画面'!$CR$16:$CR$55,'(①本体)入力画面'!$E$16:$E$55,"計画",'(①本体)入力画面'!$K$16:$K$55,'（品目計　今回請求）修正しない事 '!$B19,'(①本体)入力画面'!$F$16:$F$55,"今回請求")</f>
        <v>0</v>
      </c>
      <c r="Z19" s="263">
        <f>SUMIFS('(①本体)入力画面'!$CS$16:$CS$55,'(①本体)入力画面'!$E$16:$E$55,"計画",'(①本体)入力画面'!$K$16:$K$55,'（品目計　今回請求）修正しない事 '!$B19,'(①本体)入力画面'!$F$16:$F$55,"今回請求")</f>
        <v>0</v>
      </c>
      <c r="AA19" s="263">
        <f>SUMIFS('(①本体)入力画面'!$CV$16:$CV$55,'(①本体)入力画面'!$E$16:$E$55,"計画",'(①本体)入力画面'!$K$16:$K$55,'（品目計　今回請求）修正しない事 '!$B19,'(①本体)入力画面'!$F$16:$F$55,"今回請求")</f>
        <v>0</v>
      </c>
      <c r="AB19" s="229">
        <v>0</v>
      </c>
      <c r="AC19" s="230">
        <v>0</v>
      </c>
      <c r="AD19" s="263">
        <v>0</v>
      </c>
      <c r="AE19" s="263">
        <v>0</v>
      </c>
      <c r="AF19" s="229">
        <f>COUNTIFS('(①本体)入力画面'!$E$16:$E$55,"計画",'(①本体)入力画面'!$K$16:$K$55,B19,'(①本体)入力画面'!DB$16:DB$55,1,'(①本体)入力画面'!$F$16:$F$55,"今回請求")</f>
        <v>0</v>
      </c>
      <c r="AG19" s="230">
        <f>SUMIFS('(①本体)入力画面'!$DC$16:$DC$55,'(①本体)入力画面'!$E$16:$E$55,"計画",'(①本体)入力画面'!$K$16:$K$55,'（品目計　今回請求）修正しない事 '!$B19,'(①本体)入力画面'!$F$16:$F$55,"今回請求")</f>
        <v>0</v>
      </c>
      <c r="AH19" s="263">
        <f>SUMIFS('(①本体)入力画面'!$DD$16:$DD$55,'(①本体)入力画面'!$E$16:$E$55,"計画",'(①本体)入力画面'!$K$16:$K$55,'（品目計　今回請求）修正しない事 '!$B19,'(①本体)入力画面'!$F$16:$F$55,"今回請求")</f>
        <v>0</v>
      </c>
      <c r="AI19" s="263">
        <f>SUMIFS('(①本体)入力画面'!$DE$16:$DE$55,'(①本体)入力画面'!$E$16:$E$55,"計画",'(①本体)入力画面'!$K$16:$K$55,'（品目計　今回請求）修正しない事 '!$B19,'(①本体)入力画面'!$F$16:$F$55,"今回請求")</f>
        <v>0</v>
      </c>
      <c r="AJ19" s="229">
        <f>COUNTIFS('(①本体)入力画面'!$E$16:$E$55,"計画",'(①本体)入力画面'!$K$16:$K$55,B19,'(①本体)入力画面'!DK$16:DK$55,1)+COUNTIFS('(①本体)入力画面'!$E$16:$E$55,"計画",'(①本体)入力画面'!$K$16:$K$55,B19,'(①本体)入力画面'!DT$16:DT$55,1)+COUNTIFS('(①本体)入力画面'!$E$16:$E$55,"計画",'(①本体)入力画面'!$K$16:$K$55,B19,'(①本体)入力画面'!EC$16:EC$55,1,'(①本体)入力画面'!$F$16:$F$55,"今回請求")</f>
        <v>0</v>
      </c>
      <c r="AK19" s="230">
        <f>SUMIFS('(①本体)入力画面'!$EK$16:$EK$55,'(①本体)入力画面'!$E$16:$E$55,"計画",'(①本体)入力画面'!$K$16:$K$55,'（品目計　今回請求）修正しない事 '!$B19,'(①本体)入力画面'!$F$16:$F$55,"今回請求")</f>
        <v>0</v>
      </c>
      <c r="AL19" s="263">
        <f>SUMIFS('(①本体)入力画面'!$EL$16:$EL$55,'(①本体)入力画面'!$E$16:$E$55,"計画",'(①本体)入力画面'!$K$16:$K$55,'（品目計　今回請求）修正しない事 '!$B19,'(①本体)入力画面'!$F$16:$F$55,"今回請求")</f>
        <v>0</v>
      </c>
      <c r="AM19" s="231">
        <f>SUMIFS('(①本体)入力画面'!$EM$16:$EM$55,'(①本体)入力画面'!$E$16:$E$55,"計画",'(①本体)入力画面'!$K$16:$K$55,'（品目計　今回請求）修正しない事 '!$B19,'(①本体)入力画面'!$F$16:$F$55,"今回請求")</f>
        <v>0</v>
      </c>
    </row>
    <row r="20" spans="1:48" ht="27" customHeight="1">
      <c r="A20" s="630">
        <v>11</v>
      </c>
      <c r="B20" s="860" t="s">
        <v>222</v>
      </c>
      <c r="C20" s="861"/>
      <c r="D20" s="229">
        <f>COUNTIFS('(①本体)入力画面'!$E$16:$E$55,"計画",'(①本体)入力画面'!$K$16:$K$55,$B20,'(①本体)入力画面'!U$16:U$55,1,'(①本体)入力画面'!$F$16:$F$55,"今回請求")</f>
        <v>0</v>
      </c>
      <c r="E20" s="230">
        <f>SUMIFS('(①本体)入力画面'!$V$16:$V$55,'(①本体)入力画面'!$E$16:$E$55,"計画",'(①本体)入力画面'!$K$16:$K$55,'（品目計　今回請求）修正しない事 '!$B20,'(①本体)入力画面'!$F$16:$F$55,"今回請求")</f>
        <v>0</v>
      </c>
      <c r="F20" s="231">
        <f>SUMIFS('(①本体)入力画面'!$W$16:$W$55,'(①本体)入力画面'!$E$16:$E$55,"計画",'(①本体)入力画面'!$K$16:$K$55,'（品目計　今回請求）修正しない事 '!$B20,'(①本体)入力画面'!$F$16:$F$55,"今回請求")</f>
        <v>0</v>
      </c>
      <c r="G20" s="263">
        <f>SUMIFS('(①本体)入力画面'!$Z$16:$Z$55,'(①本体)入力画面'!$E$16:$E$55,"計画",'(①本体)入力画面'!$K$16:$K$55,'（品目計　今回請求）修正しない事 '!$B20,'(①本体)入力画面'!$F$16:$F$55,"今回請求")</f>
        <v>0</v>
      </c>
      <c r="H20" s="229">
        <f>COUNTIFS('(①本体)入力画面'!$E$16:$E$55,"計画",'(①本体)入力画面'!$K$16:$K$55,B20,'(①本体)入力画面'!AF$16:AF$55,1,'(①本体)入力画面'!$F$16:$F$55,"今回請求")</f>
        <v>0</v>
      </c>
      <c r="I20" s="230">
        <f>SUMIFS('(①本体)入力画面'!$AG$16:$AG$55,'(①本体)入力画面'!$E$16:$E$55,"計画",'(①本体)入力画面'!$K$16:$K$55,'（品目計　今回請求）修正しない事 '!$B20,'(①本体)入力画面'!$F$16:$F$55,"今回請求")</f>
        <v>0</v>
      </c>
      <c r="J20" s="231">
        <f>SUMIFS('(①本体)入力画面'!$AH$16:$AH$55,'(①本体)入力画面'!$E$16:$E$55,"計画",'(①本体)入力画面'!$K$16:$K$55,'（品目計　今回請求）修正しない事 '!$B20,'(①本体)入力画面'!$F$16:$F$55,"今回請求")</f>
        <v>0</v>
      </c>
      <c r="K20" s="263">
        <f>SUMIFS('(①本体)入力画面'!$AI$16:$AI$55,'(①本体)入力画面'!$E$16:$E$55,"計画",'(①本体)入力画面'!$K$16:$K$55,'（品目計　今回請求）修正しない事 '!$B20,'(①本体)入力画面'!$F$16:$F$55,"今回請求")</f>
        <v>0</v>
      </c>
      <c r="L20" s="229">
        <f>COUNTIFS('(①本体)入力画面'!$E$16:$E$55,"計画",'(①本体)入力画面'!$K$16:$K$55,B20,'(①本体)入力画面'!AO$16:AO$55,1,'(①本体)入力画面'!$F$16:$F$55,"今回請求")</f>
        <v>0</v>
      </c>
      <c r="M20" s="230">
        <f>SUMIFS('(①本体)入力画面'!$AP$16:$AP$55,'(①本体)入力画面'!$E$16:$E$55,"計画",'(①本体)入力画面'!$K$16:$K$55,'（品目計　今回請求）修正しない事 '!$B20,'(①本体)入力画面'!$F$16:$F$55,"今回請求")</f>
        <v>0</v>
      </c>
      <c r="N20" s="231">
        <f>SUMIFS('(①本体)入力画面'!$AQ$16:$AQ$55,'(①本体)入力画面'!$E$16:$E$55,"計画",'(①本体)入力画面'!$K$16:$K$55,'（品目計　今回請求）修正しない事 '!$B20,'(①本体)入力画面'!$F$16:$F$55,"今回請求")</f>
        <v>0</v>
      </c>
      <c r="O20" s="263">
        <f>SUMIFS('(①本体)入力画面'!$AT$16:$AT$55,'(①本体)入力画面'!$E$16:$E$55,"計画",'(①本体)入力画面'!$K$16:$K$55,'（品目計　今回請求）修正しない事 '!$B20,'(①本体)入力画面'!$F$16:$F$55,"今回請求")</f>
        <v>0</v>
      </c>
      <c r="P20" s="229">
        <v>0</v>
      </c>
      <c r="Q20" s="230">
        <v>0</v>
      </c>
      <c r="R20" s="231">
        <v>0</v>
      </c>
      <c r="S20" s="263">
        <v>0</v>
      </c>
      <c r="T20" s="229">
        <f>COUNTIFS('(①本体)入力画面'!$E$16:$E$55,"計画",'(①本体)入力画面'!$K$16:$K$55,B20,'(①本体)入力画面'!AZ$16:AZ$55,1)+COUNTIFS('(①本体)入力画面'!$E$16:$E$55,"計画",'(①本体)入力画面'!$K$16:$K$55,B20,'(①本体)入力画面'!BI$16:BI$55,1)+COUNTIFS('(①本体)入力画面'!$E$16:$E$55,"計画",'(①本体)入力画面'!$K$16:$K$55,B20,'(①本体)入力画面'!BR$16:BR$55,1)+COUNTIFS('(①本体)入力画面'!$E$16:$E$55,"計画",'(①本体)入力画面'!$K$16:$K$55,B20,'(①本体)入力画面'!CA$16:CA$55,1,'(①本体)入力画面'!$F$16:$F$55,"今回請求")</f>
        <v>0</v>
      </c>
      <c r="U20" s="230">
        <f>SUMIFS('(①本体)入力画面'!$CI$16:$CI$55,'(①本体)入力画面'!$E$16:$E$55,"計画",'(①本体)入力画面'!$K$16:$K$55,'（品目計　今回請求）修正しない事 '!$B20,'(①本体)入力画面'!$F$16:$F$55,"今回請求")</f>
        <v>0</v>
      </c>
      <c r="V20" s="263">
        <f>SUMIFS('(①本体)入力画面'!$CJ$16:$CJ$55,'(①本体)入力画面'!$E$16:$E$55,"計画",'(①本体)入力画面'!$K$16:$K$55,'（品目計　今回請求）修正しない事 '!$B20,'(①本体)入力画面'!$F$16:$F$55,"今回請求")</f>
        <v>0</v>
      </c>
      <c r="W20" s="263">
        <f>SUMIFS('(①本体)入力画面'!$CK$16:$CK$55,'(①本体)入力画面'!$E$16:$E$55,"計画",'(①本体)入力画面'!$K$16:$K$55,'（品目計　今回請求）修正しない事 '!$B20,'(①本体)入力画面'!$F$16:$F$55,"今回請求")</f>
        <v>0</v>
      </c>
      <c r="X20" s="229">
        <f>COUNTIFS('(①本体)入力画面'!$E$16:$E$55,"計画",'(①本体)入力画面'!$K$16:$K$55,B20,'(①本体)入力画面'!CQ$16:CQ$55,1,'(①本体)入力画面'!$F$16:$F$55,"今回請求")</f>
        <v>0</v>
      </c>
      <c r="Y20" s="230">
        <f>SUMIFS('(①本体)入力画面'!$CR$16:$CR$55,'(①本体)入力画面'!$E$16:$E$55,"計画",'(①本体)入力画面'!$K$16:$K$55,'（品目計　今回請求）修正しない事 '!$B20,'(①本体)入力画面'!$F$16:$F$55,"今回請求")</f>
        <v>0</v>
      </c>
      <c r="Z20" s="263">
        <f>SUMIFS('(①本体)入力画面'!$CS$16:$CS$55,'(①本体)入力画面'!$E$16:$E$55,"計画",'(①本体)入力画面'!$K$16:$K$55,'（品目計　今回請求）修正しない事 '!$B20,'(①本体)入力画面'!$F$16:$F$55,"今回請求")</f>
        <v>0</v>
      </c>
      <c r="AA20" s="263">
        <f>SUMIFS('(①本体)入力画面'!$CV$16:$CV$55,'(①本体)入力画面'!$E$16:$E$55,"計画",'(①本体)入力画面'!$K$16:$K$55,'（品目計　今回請求）修正しない事 '!$B20,'(①本体)入力画面'!$F$16:$F$55,"今回請求")</f>
        <v>0</v>
      </c>
      <c r="AB20" s="229">
        <v>0</v>
      </c>
      <c r="AC20" s="230">
        <v>0</v>
      </c>
      <c r="AD20" s="263">
        <v>0</v>
      </c>
      <c r="AE20" s="263">
        <v>0</v>
      </c>
      <c r="AF20" s="229">
        <f>COUNTIFS('(①本体)入力画面'!$E$16:$E$55,"計画",'(①本体)入力画面'!$K$16:$K$55,B20,'(①本体)入力画面'!DB$16:DB$55,1,'(①本体)入力画面'!$F$16:$F$55,"今回請求")</f>
        <v>0</v>
      </c>
      <c r="AG20" s="230">
        <f>SUMIFS('(①本体)入力画面'!$DC$16:$DC$55,'(①本体)入力画面'!$E$16:$E$55,"計画",'(①本体)入力画面'!$K$16:$K$55,'（品目計　今回請求）修正しない事 '!$B20,'(①本体)入力画面'!$F$16:$F$55,"今回請求")</f>
        <v>0</v>
      </c>
      <c r="AH20" s="263">
        <f>SUMIFS('(①本体)入力画面'!$DD$16:$DD$55,'(①本体)入力画面'!$E$16:$E$55,"計画",'(①本体)入力画面'!$K$16:$K$55,'（品目計　今回請求）修正しない事 '!$B20,'(①本体)入力画面'!$F$16:$F$55,"今回請求")</f>
        <v>0</v>
      </c>
      <c r="AI20" s="263">
        <f>SUMIFS('(①本体)入力画面'!$DE$16:$DE$55,'(①本体)入力画面'!$E$16:$E$55,"計画",'(①本体)入力画面'!$K$16:$K$55,'（品目計　今回請求）修正しない事 '!$B20,'(①本体)入力画面'!$F$16:$F$55,"今回請求")</f>
        <v>0</v>
      </c>
      <c r="AJ20" s="229">
        <f>COUNTIFS('(①本体)入力画面'!$E$16:$E$55,"計画",'(①本体)入力画面'!$K$16:$K$55,B20,'(①本体)入力画面'!DK$16:DK$55,1)+COUNTIFS('(①本体)入力画面'!$E$16:$E$55,"計画",'(①本体)入力画面'!$K$16:$K$55,B20,'(①本体)入力画面'!DT$16:DT$55,1)+COUNTIFS('(①本体)入力画面'!$E$16:$E$55,"計画",'(①本体)入力画面'!$K$16:$K$55,B20,'(①本体)入力画面'!EC$16:EC$55,1,'(①本体)入力画面'!$F$16:$F$55,"今回請求")</f>
        <v>0</v>
      </c>
      <c r="AK20" s="230">
        <f>SUMIFS('(①本体)入力画面'!$EK$16:$EK$55,'(①本体)入力画面'!$E$16:$E$55,"計画",'(①本体)入力画面'!$K$16:$K$55,'（品目計　今回請求）修正しない事 '!$B20,'(①本体)入力画面'!$F$16:$F$55,"今回請求")</f>
        <v>0</v>
      </c>
      <c r="AL20" s="263">
        <f>SUMIFS('(①本体)入力画面'!$EL$16:$EL$55,'(①本体)入力画面'!$E$16:$E$55,"計画",'(①本体)入力画面'!$K$16:$K$55,'（品目計　今回請求）修正しない事 '!$B20,'(①本体)入力画面'!$F$16:$F$55,"今回請求")</f>
        <v>0</v>
      </c>
      <c r="AM20" s="231">
        <f>SUMIFS('(①本体)入力画面'!$EM$16:$EM$55,'(①本体)入力画面'!$E$16:$E$55,"計画",'(①本体)入力画面'!$K$16:$K$55,'（品目計　今回請求）修正しない事 '!$B20,'(①本体)入力画面'!$F$16:$F$55,"今回請求")</f>
        <v>0</v>
      </c>
    </row>
    <row r="21" spans="1:48" ht="27" customHeight="1">
      <c r="A21" s="232">
        <v>12</v>
      </c>
      <c r="B21" s="860" t="s">
        <v>223</v>
      </c>
      <c r="C21" s="861"/>
      <c r="D21" s="229">
        <f>COUNTIFS('(①本体)入力画面'!$E$16:$E$55,"計画",'(①本体)入力画面'!$K$16:$K$55,$B21,'(①本体)入力画面'!U$16:U$55,1,'(①本体)入力画面'!$F$16:$F$55,"今回請求")</f>
        <v>0</v>
      </c>
      <c r="E21" s="230">
        <f>SUMIFS('(①本体)入力画面'!$V$16:$V$55,'(①本体)入力画面'!$E$16:$E$55,"計画",'(①本体)入力画面'!$K$16:$K$55,'（品目計　今回請求）修正しない事 '!$B21,'(①本体)入力画面'!$F$16:$F$55,"今回請求")</f>
        <v>0</v>
      </c>
      <c r="F21" s="231">
        <f>SUMIFS('(①本体)入力画面'!$W$16:$W$55,'(①本体)入力画面'!$E$16:$E$55,"計画",'(①本体)入力画面'!$K$16:$K$55,'（品目計　今回請求）修正しない事 '!$B21,'(①本体)入力画面'!$F$16:$F$55,"今回請求")</f>
        <v>0</v>
      </c>
      <c r="G21" s="263">
        <f>SUMIFS('(①本体)入力画面'!$Z$16:$Z$55,'(①本体)入力画面'!$E$16:$E$55,"計画",'(①本体)入力画面'!$K$16:$K$55,'（品目計　今回請求）修正しない事 '!$B21,'(①本体)入力画面'!$F$16:$F$55,"今回請求")</f>
        <v>0</v>
      </c>
      <c r="H21" s="229">
        <f>COUNTIFS('(①本体)入力画面'!$E$16:$E$55,"計画",'(①本体)入力画面'!$K$16:$K$55,B21,'(①本体)入力画面'!AF$16:AF$55,1,'(①本体)入力画面'!$F$16:$F$55,"今回請求")</f>
        <v>0</v>
      </c>
      <c r="I21" s="230">
        <f>SUMIFS('(①本体)入力画面'!$AG$16:$AG$55,'(①本体)入力画面'!$E$16:$E$55,"計画",'(①本体)入力画面'!$K$16:$K$55,'（品目計　今回請求）修正しない事 '!$B21,'(①本体)入力画面'!$F$16:$F$55,"今回請求")</f>
        <v>0</v>
      </c>
      <c r="J21" s="231">
        <f>SUMIFS('(①本体)入力画面'!$AH$16:$AH$55,'(①本体)入力画面'!$E$16:$E$55,"計画",'(①本体)入力画面'!$K$16:$K$55,'（品目計　今回請求）修正しない事 '!$B21,'(①本体)入力画面'!$F$16:$F$55,"今回請求")</f>
        <v>0</v>
      </c>
      <c r="K21" s="263">
        <f>SUMIFS('(①本体)入力画面'!$AI$16:$AI$55,'(①本体)入力画面'!$E$16:$E$55,"計画",'(①本体)入力画面'!$K$16:$K$55,'（品目計　今回請求）修正しない事 '!$B21,'(①本体)入力画面'!$F$16:$F$55,"今回請求")</f>
        <v>0</v>
      </c>
      <c r="L21" s="229">
        <f>COUNTIFS('(①本体)入力画面'!$E$16:$E$55,"計画",'(①本体)入力画面'!$K$16:$K$55,B21,'(①本体)入力画面'!AO$16:AO$55,1,'(①本体)入力画面'!$F$16:$F$55,"今回請求")</f>
        <v>0</v>
      </c>
      <c r="M21" s="230">
        <f>SUMIFS('(①本体)入力画面'!$AP$16:$AP$55,'(①本体)入力画面'!$E$16:$E$55,"計画",'(①本体)入力画面'!$K$16:$K$55,'（品目計　今回請求）修正しない事 '!$B21,'(①本体)入力画面'!$F$16:$F$55,"今回請求")</f>
        <v>0</v>
      </c>
      <c r="N21" s="231">
        <f>SUMIFS('(①本体)入力画面'!$AQ$16:$AQ$55,'(①本体)入力画面'!$E$16:$E$55,"計画",'(①本体)入力画面'!$K$16:$K$55,'（品目計　今回請求）修正しない事 '!$B21,'(①本体)入力画面'!$F$16:$F$55,"今回請求")</f>
        <v>0</v>
      </c>
      <c r="O21" s="263">
        <f>SUMIFS('(①本体)入力画面'!$AT$16:$AT$55,'(①本体)入力画面'!$E$16:$E$55,"計画",'(①本体)入力画面'!$K$16:$K$55,'（品目計　今回請求）修正しない事 '!$B21,'(①本体)入力画面'!$F$16:$F$55,"今回請求")</f>
        <v>0</v>
      </c>
      <c r="P21" s="229">
        <v>0</v>
      </c>
      <c r="Q21" s="230">
        <v>0</v>
      </c>
      <c r="R21" s="231">
        <v>0</v>
      </c>
      <c r="S21" s="263">
        <v>0</v>
      </c>
      <c r="T21" s="229">
        <f>COUNTIFS('(①本体)入力画面'!$E$16:$E$55,"計画",'(①本体)入力画面'!$K$16:$K$55,B21,'(①本体)入力画面'!AZ$16:AZ$55,1)+COUNTIFS('(①本体)入力画面'!$E$16:$E$55,"計画",'(①本体)入力画面'!$K$16:$K$55,B21,'(①本体)入力画面'!BI$16:BI$55,1)+COUNTIFS('(①本体)入力画面'!$E$16:$E$55,"計画",'(①本体)入力画面'!$K$16:$K$55,B21,'(①本体)入力画面'!BR$16:BR$55,1)+COUNTIFS('(①本体)入力画面'!$E$16:$E$55,"計画",'(①本体)入力画面'!$K$16:$K$55,B21,'(①本体)入力画面'!CA$16:CA$55,1,'(①本体)入力画面'!$F$16:$F$55,"今回請求")</f>
        <v>0</v>
      </c>
      <c r="U21" s="230">
        <f>SUMIFS('(①本体)入力画面'!$CI$16:$CI$55,'(①本体)入力画面'!$E$16:$E$55,"計画",'(①本体)入力画面'!$K$16:$K$55,'（品目計　今回請求）修正しない事 '!$B21,'(①本体)入力画面'!$F$16:$F$55,"今回請求")</f>
        <v>0</v>
      </c>
      <c r="V21" s="263">
        <f>SUMIFS('(①本体)入力画面'!$CJ$16:$CJ$55,'(①本体)入力画面'!$E$16:$E$55,"計画",'(①本体)入力画面'!$K$16:$K$55,'（品目計　今回請求）修正しない事 '!$B21,'(①本体)入力画面'!$F$16:$F$55,"今回請求")</f>
        <v>0</v>
      </c>
      <c r="W21" s="263">
        <f>SUMIFS('(①本体)入力画面'!$CK$16:$CK$55,'(①本体)入力画面'!$E$16:$E$55,"計画",'(①本体)入力画面'!$K$16:$K$55,'（品目計　今回請求）修正しない事 '!$B21,'(①本体)入力画面'!$F$16:$F$55,"今回請求")</f>
        <v>0</v>
      </c>
      <c r="X21" s="229">
        <f>COUNTIFS('(①本体)入力画面'!$E$16:$E$55,"計画",'(①本体)入力画面'!$K$16:$K$55,B21,'(①本体)入力画面'!CQ$16:CQ$55,1,'(①本体)入力画面'!$F$16:$F$55,"今回請求")</f>
        <v>0</v>
      </c>
      <c r="Y21" s="230">
        <f>SUMIFS('(①本体)入力画面'!$CR$16:$CR$55,'(①本体)入力画面'!$E$16:$E$55,"計画",'(①本体)入力画面'!$K$16:$K$55,'（品目計　今回請求）修正しない事 '!$B21,'(①本体)入力画面'!$F$16:$F$55,"今回請求")</f>
        <v>0</v>
      </c>
      <c r="Z21" s="263">
        <f>SUMIFS('(①本体)入力画面'!$CS$16:$CS$55,'(①本体)入力画面'!$E$16:$E$55,"計画",'(①本体)入力画面'!$K$16:$K$55,'（品目計　今回請求）修正しない事 '!$B21,'(①本体)入力画面'!$F$16:$F$55,"今回請求")</f>
        <v>0</v>
      </c>
      <c r="AA21" s="263">
        <f>SUMIFS('(①本体)入力画面'!$CV$16:$CV$55,'(①本体)入力画面'!$E$16:$E$55,"計画",'(①本体)入力画面'!$K$16:$K$55,'（品目計　今回請求）修正しない事 '!$B21,'(①本体)入力画面'!$F$16:$F$55,"今回請求")</f>
        <v>0</v>
      </c>
      <c r="AB21" s="229">
        <v>0</v>
      </c>
      <c r="AC21" s="230">
        <v>0</v>
      </c>
      <c r="AD21" s="263">
        <v>0</v>
      </c>
      <c r="AE21" s="263">
        <v>0</v>
      </c>
      <c r="AF21" s="229">
        <f>COUNTIFS('(①本体)入力画面'!$E$16:$E$55,"計画",'(①本体)入力画面'!$K$16:$K$55,B21,'(①本体)入力画面'!DB$16:DB$55,1,'(①本体)入力画面'!$F$16:$F$55,"今回請求")</f>
        <v>0</v>
      </c>
      <c r="AG21" s="230">
        <f>SUMIFS('(①本体)入力画面'!$DC$16:$DC$55,'(①本体)入力画面'!$E$16:$E$55,"計画",'(①本体)入力画面'!$K$16:$K$55,'（品目計　今回請求）修正しない事 '!$B21,'(①本体)入力画面'!$F$16:$F$55,"今回請求")</f>
        <v>0</v>
      </c>
      <c r="AH21" s="263">
        <f>SUMIFS('(①本体)入力画面'!$DD$16:$DD$55,'(①本体)入力画面'!$E$16:$E$55,"計画",'(①本体)入力画面'!$K$16:$K$55,'（品目計　今回請求）修正しない事 '!$B21,'(①本体)入力画面'!$F$16:$F$55,"今回請求")</f>
        <v>0</v>
      </c>
      <c r="AI21" s="263">
        <f>SUMIFS('(①本体)入力画面'!$DE$16:$DE$55,'(①本体)入力画面'!$E$16:$E$55,"計画",'(①本体)入力画面'!$K$16:$K$55,'（品目計　今回請求）修正しない事 '!$B21,'(①本体)入力画面'!$F$16:$F$55,"今回請求")</f>
        <v>0</v>
      </c>
      <c r="AJ21" s="229">
        <f>COUNTIFS('(①本体)入力画面'!$E$16:$E$55,"計画",'(①本体)入力画面'!$K$16:$K$55,B21,'(①本体)入力画面'!DK$16:DK$55,1)+COUNTIFS('(①本体)入力画面'!$E$16:$E$55,"計画",'(①本体)入力画面'!$K$16:$K$55,B21,'(①本体)入力画面'!DT$16:DT$55,1)+COUNTIFS('(①本体)入力画面'!$E$16:$E$55,"計画",'(①本体)入力画面'!$K$16:$K$55,B21,'(①本体)入力画面'!EC$16:EC$55,1,'(①本体)入力画面'!$F$16:$F$55,"今回請求")</f>
        <v>0</v>
      </c>
      <c r="AK21" s="230">
        <f>SUMIFS('(①本体)入力画面'!$EK$16:$EK$55,'(①本体)入力画面'!$E$16:$E$55,"計画",'(①本体)入力画面'!$K$16:$K$55,'（品目計　今回請求）修正しない事 '!$B21,'(①本体)入力画面'!$F$16:$F$55,"今回請求")</f>
        <v>0</v>
      </c>
      <c r="AL21" s="263">
        <f>SUMIFS('(①本体)入力画面'!$EL$16:$EL$55,'(①本体)入力画面'!$E$16:$E$55,"計画",'(①本体)入力画面'!$K$16:$K$55,'（品目計　今回請求）修正しない事 '!$B21,'(①本体)入力画面'!$F$16:$F$55,"今回請求")</f>
        <v>0</v>
      </c>
      <c r="AM21" s="231">
        <f>SUMIFS('(①本体)入力画面'!$EM$16:$EM$55,'(①本体)入力画面'!$E$16:$E$55,"計画",'(①本体)入力画面'!$K$16:$K$55,'（品目計　今回請求）修正しない事 '!$B21,'(①本体)入力画面'!$F$16:$F$55,"今回請求")</f>
        <v>0</v>
      </c>
    </row>
    <row r="22" spans="1:48" ht="27" customHeight="1">
      <c r="A22" s="627">
        <v>13</v>
      </c>
      <c r="B22" s="860" t="s">
        <v>224</v>
      </c>
      <c r="C22" s="861"/>
      <c r="D22" s="229">
        <f>COUNTIFS('(①本体)入力画面'!$E$16:$E$55,"計画",'(①本体)入力画面'!$K$16:$K$55,$B22,'(①本体)入力画面'!U$16:U$55,1,'(①本体)入力画面'!$F$16:$F$55,"今回請求")</f>
        <v>0</v>
      </c>
      <c r="E22" s="230">
        <f>SUMIFS('(①本体)入力画面'!$V$16:$V$55,'(①本体)入力画面'!$E$16:$E$55,"計画",'(①本体)入力画面'!$K$16:$K$55,'（品目計　今回請求）修正しない事 '!$B22,'(①本体)入力画面'!$F$16:$F$55,"今回請求")</f>
        <v>0</v>
      </c>
      <c r="F22" s="231">
        <f>SUMIFS('(①本体)入力画面'!$W$16:$W$55,'(①本体)入力画面'!$E$16:$E$55,"計画",'(①本体)入力画面'!$K$16:$K$55,'（品目計　今回請求）修正しない事 '!$B22,'(①本体)入力画面'!$F$16:$F$55,"今回請求")</f>
        <v>0</v>
      </c>
      <c r="G22" s="263">
        <f>SUMIFS('(①本体)入力画面'!$Z$16:$Z$55,'(①本体)入力画面'!$E$16:$E$55,"計画",'(①本体)入力画面'!$K$16:$K$55,'（品目計　今回請求）修正しない事 '!$B22,'(①本体)入力画面'!$F$16:$F$55,"今回請求")</f>
        <v>0</v>
      </c>
      <c r="H22" s="229">
        <f>COUNTIFS('(①本体)入力画面'!$E$16:$E$55,"計画",'(①本体)入力画面'!$K$16:$K$55,B22,'(①本体)入力画面'!AF$16:AF$55,1,'(①本体)入力画面'!$F$16:$F$55,"今回請求")</f>
        <v>0</v>
      </c>
      <c r="I22" s="230">
        <f>SUMIFS('(①本体)入力画面'!$AG$16:$AG$55,'(①本体)入力画面'!$E$16:$E$55,"計画",'(①本体)入力画面'!$K$16:$K$55,'（品目計　今回請求）修正しない事 '!$B22,'(①本体)入力画面'!$F$16:$F$55,"今回請求")</f>
        <v>0</v>
      </c>
      <c r="J22" s="231">
        <f>SUMIFS('(①本体)入力画面'!$AH$16:$AH$55,'(①本体)入力画面'!$E$16:$E$55,"計画",'(①本体)入力画面'!$K$16:$K$55,'（品目計　今回請求）修正しない事 '!$B22,'(①本体)入力画面'!$F$16:$F$55,"今回請求")</f>
        <v>0</v>
      </c>
      <c r="K22" s="263">
        <f>SUMIFS('(①本体)入力画面'!$AI$16:$AI$55,'(①本体)入力画面'!$E$16:$E$55,"計画",'(①本体)入力画面'!$K$16:$K$55,'（品目計　今回請求）修正しない事 '!$B22,'(①本体)入力画面'!$F$16:$F$55,"今回請求")</f>
        <v>0</v>
      </c>
      <c r="L22" s="229">
        <f>COUNTIFS('(①本体)入力画面'!$E$16:$E$55,"計画",'(①本体)入力画面'!$K$16:$K$55,B22,'(①本体)入力画面'!AO$16:AO$55,1,'(①本体)入力画面'!$F$16:$F$55,"今回請求")</f>
        <v>0</v>
      </c>
      <c r="M22" s="230">
        <f>SUMIFS('(①本体)入力画面'!$AP$16:$AP$55,'(①本体)入力画面'!$E$16:$E$55,"計画",'(①本体)入力画面'!$K$16:$K$55,'（品目計　今回請求）修正しない事 '!$B22,'(①本体)入力画面'!$F$16:$F$55,"今回請求")</f>
        <v>0</v>
      </c>
      <c r="N22" s="231">
        <f>SUMIFS('(①本体)入力画面'!$AQ$16:$AQ$55,'(①本体)入力画面'!$E$16:$E$55,"計画",'(①本体)入力画面'!$K$16:$K$55,'（品目計　今回請求）修正しない事 '!$B22,'(①本体)入力画面'!$F$16:$F$55,"今回請求")</f>
        <v>0</v>
      </c>
      <c r="O22" s="263">
        <f>SUMIFS('(①本体)入力画面'!$AT$16:$AT$55,'(①本体)入力画面'!$E$16:$E$55,"計画",'(①本体)入力画面'!$K$16:$K$55,'（品目計　今回請求）修正しない事 '!$B22,'(①本体)入力画面'!$F$16:$F$55,"今回請求")</f>
        <v>0</v>
      </c>
      <c r="P22" s="229">
        <v>0</v>
      </c>
      <c r="Q22" s="230">
        <v>0</v>
      </c>
      <c r="R22" s="231">
        <v>0</v>
      </c>
      <c r="S22" s="263">
        <v>0</v>
      </c>
      <c r="T22" s="229">
        <f>COUNTIFS('(①本体)入力画面'!$E$16:$E$55,"計画",'(①本体)入力画面'!$K$16:$K$55,B22,'(①本体)入力画面'!AZ$16:AZ$55,1)+COUNTIFS('(①本体)入力画面'!$E$16:$E$55,"計画",'(①本体)入力画面'!$K$16:$K$55,B22,'(①本体)入力画面'!BI$16:BI$55,1)+COUNTIFS('(①本体)入力画面'!$E$16:$E$55,"計画",'(①本体)入力画面'!$K$16:$K$55,B22,'(①本体)入力画面'!BR$16:BR$55,1)+COUNTIFS('(①本体)入力画面'!$E$16:$E$55,"計画",'(①本体)入力画面'!$K$16:$K$55,B22,'(①本体)入力画面'!CA$16:CA$55,1,'(①本体)入力画面'!$F$16:$F$55,"今回請求")</f>
        <v>0</v>
      </c>
      <c r="U22" s="230">
        <f>SUMIFS('(①本体)入力画面'!$CI$16:$CI$55,'(①本体)入力画面'!$E$16:$E$55,"計画",'(①本体)入力画面'!$K$16:$K$55,'（品目計　今回請求）修正しない事 '!$B22,'(①本体)入力画面'!$F$16:$F$55,"今回請求")</f>
        <v>0</v>
      </c>
      <c r="V22" s="263">
        <f>SUMIFS('(①本体)入力画面'!$CJ$16:$CJ$55,'(①本体)入力画面'!$E$16:$E$55,"計画",'(①本体)入力画面'!$K$16:$K$55,'（品目計　今回請求）修正しない事 '!$B22,'(①本体)入力画面'!$F$16:$F$55,"今回請求")</f>
        <v>0</v>
      </c>
      <c r="W22" s="263">
        <f>SUMIFS('(①本体)入力画面'!$CK$16:$CK$55,'(①本体)入力画面'!$E$16:$E$55,"計画",'(①本体)入力画面'!$K$16:$K$55,'（品目計　今回請求）修正しない事 '!$B22,'(①本体)入力画面'!$F$16:$F$55,"今回請求")</f>
        <v>0</v>
      </c>
      <c r="X22" s="229">
        <f>COUNTIFS('(①本体)入力画面'!$E$16:$E$55,"計画",'(①本体)入力画面'!$K$16:$K$55,B22,'(①本体)入力画面'!CQ$16:CQ$55,1,'(①本体)入力画面'!$F$16:$F$55,"今回請求")</f>
        <v>0</v>
      </c>
      <c r="Y22" s="230">
        <f>SUMIFS('(①本体)入力画面'!$CR$16:$CR$55,'(①本体)入力画面'!$E$16:$E$55,"計画",'(①本体)入力画面'!$K$16:$K$55,'（品目計　今回請求）修正しない事 '!$B22,'(①本体)入力画面'!$F$16:$F$55,"今回請求")</f>
        <v>0</v>
      </c>
      <c r="Z22" s="263">
        <f>SUMIFS('(①本体)入力画面'!$CS$16:$CS$55,'(①本体)入力画面'!$E$16:$E$55,"計画",'(①本体)入力画面'!$K$16:$K$55,'（品目計　今回請求）修正しない事 '!$B22,'(①本体)入力画面'!$F$16:$F$55,"今回請求")</f>
        <v>0</v>
      </c>
      <c r="AA22" s="263">
        <f>SUMIFS('(①本体)入力画面'!$CV$16:$CV$55,'(①本体)入力画面'!$E$16:$E$55,"計画",'(①本体)入力画面'!$K$16:$K$55,'（品目計　今回請求）修正しない事 '!$B22,'(①本体)入力画面'!$F$16:$F$55,"今回請求")</f>
        <v>0</v>
      </c>
      <c r="AB22" s="229">
        <v>0</v>
      </c>
      <c r="AC22" s="230">
        <v>0</v>
      </c>
      <c r="AD22" s="263">
        <v>0</v>
      </c>
      <c r="AE22" s="263">
        <v>0</v>
      </c>
      <c r="AF22" s="229">
        <f>COUNTIFS('(①本体)入力画面'!$E$16:$E$55,"計画",'(①本体)入力画面'!$K$16:$K$55,B22,'(①本体)入力画面'!DB$16:DB$55,1,'(①本体)入力画面'!$F$16:$F$55,"今回請求")</f>
        <v>0</v>
      </c>
      <c r="AG22" s="230">
        <f>SUMIFS('(①本体)入力画面'!$DC$16:$DC$55,'(①本体)入力画面'!$E$16:$E$55,"計画",'(①本体)入力画面'!$K$16:$K$55,'（品目計　今回請求）修正しない事 '!$B22,'(①本体)入力画面'!$F$16:$F$55,"今回請求")</f>
        <v>0</v>
      </c>
      <c r="AH22" s="263">
        <f>SUMIFS('(①本体)入力画面'!$DD$16:$DD$55,'(①本体)入力画面'!$E$16:$E$55,"計画",'(①本体)入力画面'!$K$16:$K$55,'（品目計　今回請求）修正しない事 '!$B22,'(①本体)入力画面'!$F$16:$F$55,"今回請求")</f>
        <v>0</v>
      </c>
      <c r="AI22" s="263">
        <f>SUMIFS('(①本体)入力画面'!$DE$16:$DE$55,'(①本体)入力画面'!$E$16:$E$55,"計画",'(①本体)入力画面'!$K$16:$K$55,'（品目計　今回請求）修正しない事 '!$B22,'(①本体)入力画面'!$F$16:$F$55,"今回請求")</f>
        <v>0</v>
      </c>
      <c r="AJ22" s="229">
        <f>COUNTIFS('(①本体)入力画面'!$E$16:$E$55,"計画",'(①本体)入力画面'!$K$16:$K$55,B22,'(①本体)入力画面'!DK$16:DK$55,1)+COUNTIFS('(①本体)入力画面'!$E$16:$E$55,"計画",'(①本体)入力画面'!$K$16:$K$55,B22,'(①本体)入力画面'!DT$16:DT$55,1)+COUNTIFS('(①本体)入力画面'!$E$16:$E$55,"計画",'(①本体)入力画面'!$K$16:$K$55,B22,'(①本体)入力画面'!EC$16:EC$55,1,'(①本体)入力画面'!$F$16:$F$55,"今回請求")</f>
        <v>0</v>
      </c>
      <c r="AK22" s="230">
        <f>SUMIFS('(①本体)入力画面'!$EK$16:$EK$55,'(①本体)入力画面'!$E$16:$E$55,"計画",'(①本体)入力画面'!$K$16:$K$55,'（品目計　今回請求）修正しない事 '!$B22,'(①本体)入力画面'!$F$16:$F$55,"今回請求")</f>
        <v>0</v>
      </c>
      <c r="AL22" s="263">
        <f>SUMIFS('(①本体)入力画面'!$EL$16:$EL$55,'(①本体)入力画面'!$E$16:$E$55,"計画",'(①本体)入力画面'!$K$16:$K$55,'（品目計　今回請求）修正しない事 '!$B22,'(①本体)入力画面'!$F$16:$F$55,"今回請求")</f>
        <v>0</v>
      </c>
      <c r="AM22" s="231">
        <f>SUMIFS('(①本体)入力画面'!$EM$16:$EM$55,'(①本体)入力画面'!$E$16:$E$55,"計画",'(①本体)入力画面'!$K$16:$K$55,'（品目計　今回請求）修正しない事 '!$B22,'(①本体)入力画面'!$F$16:$F$55,"今回請求")</f>
        <v>0</v>
      </c>
    </row>
    <row r="23" spans="1:48" ht="27" customHeight="1">
      <c r="A23" s="232">
        <v>14</v>
      </c>
      <c r="B23" s="860" t="s">
        <v>225</v>
      </c>
      <c r="C23" s="861"/>
      <c r="D23" s="229">
        <f>COUNTIFS('(①本体)入力画面'!$E$16:$E$55,"計画",'(①本体)入力画面'!$K$16:$K$55,$B23,'(①本体)入力画面'!U$16:U$55,1,'(①本体)入力画面'!$F$16:$F$55,"今回請求")</f>
        <v>0</v>
      </c>
      <c r="E23" s="230">
        <f>SUMIFS('(①本体)入力画面'!$V$16:$V$55,'(①本体)入力画面'!$E$16:$E$55,"計画",'(①本体)入力画面'!$K$16:$K$55,'（品目計　今回請求）修正しない事 '!$B23,'(①本体)入力画面'!$F$16:$F$55,"今回請求")</f>
        <v>0</v>
      </c>
      <c r="F23" s="231">
        <f>SUMIFS('(①本体)入力画面'!$W$16:$W$55,'(①本体)入力画面'!$E$16:$E$55,"計画",'(①本体)入力画面'!$K$16:$K$55,'（品目計　今回請求）修正しない事 '!$B23,'(①本体)入力画面'!$F$16:$F$55,"今回請求")</f>
        <v>0</v>
      </c>
      <c r="G23" s="263">
        <f>SUMIFS('(①本体)入力画面'!$Z$16:$Z$55,'(①本体)入力画面'!$E$16:$E$55,"計画",'(①本体)入力画面'!$K$16:$K$55,'（品目計　今回請求）修正しない事 '!$B23,'(①本体)入力画面'!$F$16:$F$55,"今回請求")</f>
        <v>0</v>
      </c>
      <c r="H23" s="229">
        <f>COUNTIFS('(①本体)入力画面'!$E$16:$E$55,"計画",'(①本体)入力画面'!$K$16:$K$55,B23,'(①本体)入力画面'!AF$16:AF$55,1,'(①本体)入力画面'!$F$16:$F$55,"今回請求")</f>
        <v>0</v>
      </c>
      <c r="I23" s="230">
        <f>SUMIFS('(①本体)入力画面'!$AG$16:$AG$55,'(①本体)入力画面'!$E$16:$E$55,"計画",'(①本体)入力画面'!$K$16:$K$55,'（品目計　今回請求）修正しない事 '!$B23,'(①本体)入力画面'!$F$16:$F$55,"今回請求")</f>
        <v>0</v>
      </c>
      <c r="J23" s="231">
        <f>SUMIFS('(①本体)入力画面'!$AH$16:$AH$55,'(①本体)入力画面'!$E$16:$E$55,"計画",'(①本体)入力画面'!$K$16:$K$55,'（品目計　今回請求）修正しない事 '!$B23,'(①本体)入力画面'!$F$16:$F$55,"今回請求")</f>
        <v>0</v>
      </c>
      <c r="K23" s="263">
        <f>SUMIFS('(①本体)入力画面'!$AI$16:$AI$55,'(①本体)入力画面'!$E$16:$E$55,"計画",'(①本体)入力画面'!$K$16:$K$55,'（品目計　今回請求）修正しない事 '!$B23,'(①本体)入力画面'!$F$16:$F$55,"今回請求")</f>
        <v>0</v>
      </c>
      <c r="L23" s="229">
        <f>COUNTIFS('(①本体)入力画面'!$E$16:$E$55,"計画",'(①本体)入力画面'!$K$16:$K$55,B23,'(①本体)入力画面'!AO$16:AO$55,1,'(①本体)入力画面'!$F$16:$F$55,"今回請求")</f>
        <v>0</v>
      </c>
      <c r="M23" s="230">
        <f>SUMIFS('(①本体)入力画面'!$AP$16:$AP$55,'(①本体)入力画面'!$E$16:$E$55,"計画",'(①本体)入力画面'!$K$16:$K$55,'（品目計　今回請求）修正しない事 '!$B23,'(①本体)入力画面'!$F$16:$F$55,"今回請求")</f>
        <v>0</v>
      </c>
      <c r="N23" s="231">
        <f>SUMIFS('(①本体)入力画面'!$AQ$16:$AQ$55,'(①本体)入力画面'!$E$16:$E$55,"計画",'(①本体)入力画面'!$K$16:$K$55,'（品目計　今回請求）修正しない事 '!$B23,'(①本体)入力画面'!$F$16:$F$55,"今回請求")</f>
        <v>0</v>
      </c>
      <c r="O23" s="263">
        <f>SUMIFS('(①本体)入力画面'!$AT$16:$AT$55,'(①本体)入力画面'!$E$16:$E$55,"計画",'(①本体)入力画面'!$K$16:$K$55,'（品目計　今回請求）修正しない事 '!$B23,'(①本体)入力画面'!$F$16:$F$55,"今回請求")</f>
        <v>0</v>
      </c>
      <c r="P23" s="229">
        <v>0</v>
      </c>
      <c r="Q23" s="230">
        <v>0</v>
      </c>
      <c r="R23" s="231">
        <v>0</v>
      </c>
      <c r="S23" s="263">
        <v>0</v>
      </c>
      <c r="T23" s="229">
        <f>COUNTIFS('(①本体)入力画面'!$E$16:$E$55,"計画",'(①本体)入力画面'!$K$16:$K$55,B23,'(①本体)入力画面'!AZ$16:AZ$55,1)+COUNTIFS('(①本体)入力画面'!$E$16:$E$55,"計画",'(①本体)入力画面'!$K$16:$K$55,B23,'(①本体)入力画面'!BI$16:BI$55,1)+COUNTIFS('(①本体)入力画面'!$E$16:$E$55,"計画",'(①本体)入力画面'!$K$16:$K$55,B23,'(①本体)入力画面'!BR$16:BR$55,1)+COUNTIFS('(①本体)入力画面'!$E$16:$E$55,"計画",'(①本体)入力画面'!$K$16:$K$55,B23,'(①本体)入力画面'!CA$16:CA$55,1,'(①本体)入力画面'!$F$16:$F$55,"今回請求")</f>
        <v>0</v>
      </c>
      <c r="U23" s="230">
        <f>SUMIFS('(①本体)入力画面'!$CI$16:$CI$55,'(①本体)入力画面'!$E$16:$E$55,"計画",'(①本体)入力画面'!$K$16:$K$55,'（品目計　今回請求）修正しない事 '!$B23,'(①本体)入力画面'!$F$16:$F$55,"今回請求")</f>
        <v>0</v>
      </c>
      <c r="V23" s="263">
        <f>SUMIFS('(①本体)入力画面'!$CJ$16:$CJ$55,'(①本体)入力画面'!$E$16:$E$55,"計画",'(①本体)入力画面'!$K$16:$K$55,'（品目計　今回請求）修正しない事 '!$B23,'(①本体)入力画面'!$F$16:$F$55,"今回請求")</f>
        <v>0</v>
      </c>
      <c r="W23" s="263">
        <f>SUMIFS('(①本体)入力画面'!$CK$16:$CK$55,'(①本体)入力画面'!$E$16:$E$55,"計画",'(①本体)入力画面'!$K$16:$K$55,'（品目計　今回請求）修正しない事 '!$B23,'(①本体)入力画面'!$F$16:$F$55,"今回請求")</f>
        <v>0</v>
      </c>
      <c r="X23" s="229">
        <f>COUNTIFS('(①本体)入力画面'!$E$16:$E$55,"計画",'(①本体)入力画面'!$K$16:$K$55,B23,'(①本体)入力画面'!CQ$16:CQ$55,1,'(①本体)入力画面'!$F$16:$F$55,"今回請求")</f>
        <v>0</v>
      </c>
      <c r="Y23" s="230">
        <f>SUMIFS('(①本体)入力画面'!$CR$16:$CR$55,'(①本体)入力画面'!$E$16:$E$55,"計画",'(①本体)入力画面'!$K$16:$K$55,'（品目計　今回請求）修正しない事 '!$B23,'(①本体)入力画面'!$F$16:$F$55,"今回請求")</f>
        <v>0</v>
      </c>
      <c r="Z23" s="263">
        <f>SUMIFS('(①本体)入力画面'!$CS$16:$CS$55,'(①本体)入力画面'!$E$16:$E$55,"計画",'(①本体)入力画面'!$K$16:$K$55,'（品目計　今回請求）修正しない事 '!$B23,'(①本体)入力画面'!$F$16:$F$55,"今回請求")</f>
        <v>0</v>
      </c>
      <c r="AA23" s="263">
        <f>SUMIFS('(①本体)入力画面'!$CV$16:$CV$55,'(①本体)入力画面'!$E$16:$E$55,"計画",'(①本体)入力画面'!$K$16:$K$55,'（品目計　今回請求）修正しない事 '!$B23,'(①本体)入力画面'!$F$16:$F$55,"今回請求")</f>
        <v>0</v>
      </c>
      <c r="AB23" s="229">
        <v>0</v>
      </c>
      <c r="AC23" s="230">
        <v>0</v>
      </c>
      <c r="AD23" s="263">
        <v>0</v>
      </c>
      <c r="AE23" s="263">
        <v>0</v>
      </c>
      <c r="AF23" s="229">
        <f>COUNTIFS('(①本体)入力画面'!$E$16:$E$55,"計画",'(①本体)入力画面'!$K$16:$K$55,B23,'(①本体)入力画面'!DB$16:DB$55,1,'(①本体)入力画面'!$F$16:$F$55,"今回請求")</f>
        <v>0</v>
      </c>
      <c r="AG23" s="230">
        <f>SUMIFS('(①本体)入力画面'!$DC$16:$DC$55,'(①本体)入力画面'!$E$16:$E$55,"計画",'(①本体)入力画面'!$K$16:$K$55,'（品目計　今回請求）修正しない事 '!$B23,'(①本体)入力画面'!$F$16:$F$55,"今回請求")</f>
        <v>0</v>
      </c>
      <c r="AH23" s="263">
        <f>SUMIFS('(①本体)入力画面'!$DD$16:$DD$55,'(①本体)入力画面'!$E$16:$E$55,"計画",'(①本体)入力画面'!$K$16:$K$55,'（品目計　今回請求）修正しない事 '!$B23,'(①本体)入力画面'!$F$16:$F$55,"今回請求")</f>
        <v>0</v>
      </c>
      <c r="AI23" s="263">
        <f>SUMIFS('(①本体)入力画面'!$DE$16:$DE$55,'(①本体)入力画面'!$E$16:$E$55,"計画",'(①本体)入力画面'!$K$16:$K$55,'（品目計　今回請求）修正しない事 '!$B23,'(①本体)入力画面'!$F$16:$F$55,"今回請求")</f>
        <v>0</v>
      </c>
      <c r="AJ23" s="229">
        <f>COUNTIFS('(①本体)入力画面'!$E$16:$E$55,"計画",'(①本体)入力画面'!$K$16:$K$55,B23,'(①本体)入力画面'!DK$16:DK$55,1)+COUNTIFS('(①本体)入力画面'!$E$16:$E$55,"計画",'(①本体)入力画面'!$K$16:$K$55,B23,'(①本体)入力画面'!DT$16:DT$55,1)+COUNTIFS('(①本体)入力画面'!$E$16:$E$55,"計画",'(①本体)入力画面'!$K$16:$K$55,B23,'(①本体)入力画面'!EC$16:EC$55,1,'(①本体)入力画面'!$F$16:$F$55,"今回請求")</f>
        <v>0</v>
      </c>
      <c r="AK23" s="230">
        <f>SUMIFS('(①本体)入力画面'!$EK$16:$EK$55,'(①本体)入力画面'!$E$16:$E$55,"計画",'(①本体)入力画面'!$K$16:$K$55,'（品目計　今回請求）修正しない事 '!$B23,'(①本体)入力画面'!$F$16:$F$55,"今回請求")</f>
        <v>0</v>
      </c>
      <c r="AL23" s="263">
        <f>SUMIFS('(①本体)入力画面'!$EL$16:$EL$55,'(①本体)入力画面'!$E$16:$E$55,"計画",'(①本体)入力画面'!$K$16:$K$55,'（品目計　今回請求）修正しない事 '!$B23,'(①本体)入力画面'!$F$16:$F$55,"今回請求")</f>
        <v>0</v>
      </c>
      <c r="AM23" s="231">
        <f>SUMIFS('(①本体)入力画面'!$EM$16:$EM$55,'(①本体)入力画面'!$E$16:$E$55,"計画",'(①本体)入力画面'!$K$16:$K$55,'（品目計　今回請求）修正しない事 '!$B23,'(①本体)入力画面'!$F$16:$F$55,"今回請求")</f>
        <v>0</v>
      </c>
    </row>
    <row r="24" spans="1:48" ht="27" customHeight="1">
      <c r="A24" s="626">
        <v>15</v>
      </c>
      <c r="B24" s="860" t="s">
        <v>226</v>
      </c>
      <c r="C24" s="861"/>
      <c r="D24" s="229">
        <f>COUNTIFS('(①本体)入力画面'!$E$16:$E$55,"計画",'(①本体)入力画面'!$K$16:$K$55,$B24,'(①本体)入力画面'!U$16:U$55,1,'(①本体)入力画面'!$F$16:$F$55,"今回請求")</f>
        <v>0</v>
      </c>
      <c r="E24" s="230">
        <f>SUMIFS('(①本体)入力画面'!$V$16:$V$55,'(①本体)入力画面'!$E$16:$E$55,"計画",'(①本体)入力画面'!$K$16:$K$55,'（品目計　今回請求）修正しない事 '!$B24,'(①本体)入力画面'!$F$16:$F$55,"今回請求")</f>
        <v>0</v>
      </c>
      <c r="F24" s="231">
        <f>SUMIFS('(①本体)入力画面'!$W$16:$W$55,'(①本体)入力画面'!$E$16:$E$55,"計画",'(①本体)入力画面'!$K$16:$K$55,'（品目計　今回請求）修正しない事 '!$B24,'(①本体)入力画面'!$F$16:$F$55,"今回請求")</f>
        <v>0</v>
      </c>
      <c r="G24" s="263">
        <f>SUMIFS('(①本体)入力画面'!$Z$16:$Z$55,'(①本体)入力画面'!$E$16:$E$55,"計画",'(①本体)入力画面'!$K$16:$K$55,'（品目計　今回請求）修正しない事 '!$B24,'(①本体)入力画面'!$F$16:$F$55,"今回請求")</f>
        <v>0</v>
      </c>
      <c r="H24" s="229">
        <f>COUNTIFS('(①本体)入力画面'!$E$16:$E$55,"計画",'(①本体)入力画面'!$K$16:$K$55,B24,'(①本体)入力画面'!AF$16:AF$55,1,'(①本体)入力画面'!$F$16:$F$55,"今回請求")</f>
        <v>0</v>
      </c>
      <c r="I24" s="230">
        <f>SUMIFS('(①本体)入力画面'!$AG$16:$AG$55,'(①本体)入力画面'!$E$16:$E$55,"計画",'(①本体)入力画面'!$K$16:$K$55,'（品目計　今回請求）修正しない事 '!$B24,'(①本体)入力画面'!$F$16:$F$55,"今回請求")</f>
        <v>0</v>
      </c>
      <c r="J24" s="231">
        <f>SUMIFS('(①本体)入力画面'!$AH$16:$AH$55,'(①本体)入力画面'!$E$16:$E$55,"計画",'(①本体)入力画面'!$K$16:$K$55,'（品目計　今回請求）修正しない事 '!$B24,'(①本体)入力画面'!$F$16:$F$55,"今回請求")</f>
        <v>0</v>
      </c>
      <c r="K24" s="263">
        <f>SUMIFS('(①本体)入力画面'!$AI$16:$AI$55,'(①本体)入力画面'!$E$16:$E$55,"計画",'(①本体)入力画面'!$K$16:$K$55,'（品目計　今回請求）修正しない事 '!$B24,'(①本体)入力画面'!$F$16:$F$55,"今回請求")</f>
        <v>0</v>
      </c>
      <c r="L24" s="229">
        <f>COUNTIFS('(①本体)入力画面'!$E$16:$E$55,"計画",'(①本体)入力画面'!$K$16:$K$55,B24,'(①本体)入力画面'!AO$16:AO$55,1,'(①本体)入力画面'!$F$16:$F$55,"今回請求")</f>
        <v>0</v>
      </c>
      <c r="M24" s="230">
        <f>SUMIFS('(①本体)入力画面'!$AP$16:$AP$55,'(①本体)入力画面'!$E$16:$E$55,"計画",'(①本体)入力画面'!$K$16:$K$55,'（品目計　今回請求）修正しない事 '!$B24,'(①本体)入力画面'!$F$16:$F$55,"今回請求")</f>
        <v>0</v>
      </c>
      <c r="N24" s="231">
        <f>SUMIFS('(①本体)入力画面'!$AQ$16:$AQ$55,'(①本体)入力画面'!$E$16:$E$55,"計画",'(①本体)入力画面'!$K$16:$K$55,'（品目計　今回請求）修正しない事 '!$B24,'(①本体)入力画面'!$F$16:$F$55,"今回請求")</f>
        <v>0</v>
      </c>
      <c r="O24" s="263">
        <f>SUMIFS('(①本体)入力画面'!$AT$16:$AT$55,'(①本体)入力画面'!$E$16:$E$55,"計画",'(①本体)入力画面'!$K$16:$K$55,'（品目計　今回請求）修正しない事 '!$B24,'(①本体)入力画面'!$F$16:$F$55,"今回請求")</f>
        <v>0</v>
      </c>
      <c r="P24" s="229">
        <v>0</v>
      </c>
      <c r="Q24" s="230">
        <v>0</v>
      </c>
      <c r="R24" s="231">
        <v>0</v>
      </c>
      <c r="S24" s="263">
        <v>0</v>
      </c>
      <c r="T24" s="229">
        <f>COUNTIFS('(①本体)入力画面'!$E$16:$E$55,"計画",'(①本体)入力画面'!$K$16:$K$55,B24,'(①本体)入力画面'!AZ$16:AZ$55,1)+COUNTIFS('(①本体)入力画面'!$E$16:$E$55,"計画",'(①本体)入力画面'!$K$16:$K$55,B24,'(①本体)入力画面'!BI$16:BI$55,1)+COUNTIFS('(①本体)入力画面'!$E$16:$E$55,"計画",'(①本体)入力画面'!$K$16:$K$55,B24,'(①本体)入力画面'!BR$16:BR$55,1)+COUNTIFS('(①本体)入力画面'!$E$16:$E$55,"計画",'(①本体)入力画面'!$K$16:$K$55,B24,'(①本体)入力画面'!CA$16:CA$55,1,'(①本体)入力画面'!$F$16:$F$55,"今回請求")</f>
        <v>0</v>
      </c>
      <c r="U24" s="230">
        <f>SUMIFS('(①本体)入力画面'!$CI$16:$CI$55,'(①本体)入力画面'!$E$16:$E$55,"計画",'(①本体)入力画面'!$K$16:$K$55,'（品目計　今回請求）修正しない事 '!$B24,'(①本体)入力画面'!$F$16:$F$55,"今回請求")</f>
        <v>0</v>
      </c>
      <c r="V24" s="263">
        <f>SUMIFS('(①本体)入力画面'!$CJ$16:$CJ$55,'(①本体)入力画面'!$E$16:$E$55,"計画",'(①本体)入力画面'!$K$16:$K$55,'（品目計　今回請求）修正しない事 '!$B24,'(①本体)入力画面'!$F$16:$F$55,"今回請求")</f>
        <v>0</v>
      </c>
      <c r="W24" s="263">
        <f>SUMIFS('(①本体)入力画面'!$CK$16:$CK$55,'(①本体)入力画面'!$E$16:$E$55,"計画",'(①本体)入力画面'!$K$16:$K$55,'（品目計　今回請求）修正しない事 '!$B24,'(①本体)入力画面'!$F$16:$F$55,"今回請求")</f>
        <v>0</v>
      </c>
      <c r="X24" s="229">
        <f>COUNTIFS('(①本体)入力画面'!$E$16:$E$55,"計画",'(①本体)入力画面'!$K$16:$K$55,B24,'(①本体)入力画面'!CQ$16:CQ$55,1,'(①本体)入力画面'!$F$16:$F$55,"今回請求")</f>
        <v>0</v>
      </c>
      <c r="Y24" s="230">
        <f>SUMIFS('(①本体)入力画面'!$CR$16:$CR$55,'(①本体)入力画面'!$E$16:$E$55,"計画",'(①本体)入力画面'!$K$16:$K$55,'（品目計　今回請求）修正しない事 '!$B24,'(①本体)入力画面'!$F$16:$F$55,"今回請求")</f>
        <v>0</v>
      </c>
      <c r="Z24" s="263">
        <f>SUMIFS('(①本体)入力画面'!$CS$16:$CS$55,'(①本体)入力画面'!$E$16:$E$55,"計画",'(①本体)入力画面'!$K$16:$K$55,'（品目計　今回請求）修正しない事 '!$B24,'(①本体)入力画面'!$F$16:$F$55,"今回請求")</f>
        <v>0</v>
      </c>
      <c r="AA24" s="263">
        <f>SUMIFS('(①本体)入力画面'!$CV$16:$CV$55,'(①本体)入力画面'!$E$16:$E$55,"計画",'(①本体)入力画面'!$K$16:$K$55,'（品目計　今回請求）修正しない事 '!$B24,'(①本体)入力画面'!$F$16:$F$55,"今回請求")</f>
        <v>0</v>
      </c>
      <c r="AB24" s="229">
        <v>0</v>
      </c>
      <c r="AC24" s="230">
        <v>0</v>
      </c>
      <c r="AD24" s="263">
        <v>0</v>
      </c>
      <c r="AE24" s="263">
        <v>0</v>
      </c>
      <c r="AF24" s="229">
        <f>COUNTIFS('(①本体)入力画面'!$E$16:$E$55,"計画",'(①本体)入力画面'!$K$16:$K$55,B24,'(①本体)入力画面'!DB$16:DB$55,1,'(①本体)入力画面'!$F$16:$F$55,"今回請求")</f>
        <v>0</v>
      </c>
      <c r="AG24" s="230">
        <f>SUMIFS('(①本体)入力画面'!$DC$16:$DC$55,'(①本体)入力画面'!$E$16:$E$55,"計画",'(①本体)入力画面'!$K$16:$K$55,'（品目計　今回請求）修正しない事 '!$B24,'(①本体)入力画面'!$F$16:$F$55,"今回請求")</f>
        <v>0</v>
      </c>
      <c r="AH24" s="263">
        <f>SUMIFS('(①本体)入力画面'!$DD$16:$DD$55,'(①本体)入力画面'!$E$16:$E$55,"計画",'(①本体)入力画面'!$K$16:$K$55,'（品目計　今回請求）修正しない事 '!$B24,'(①本体)入力画面'!$F$16:$F$55,"今回請求")</f>
        <v>0</v>
      </c>
      <c r="AI24" s="263">
        <f>SUMIFS('(①本体)入力画面'!$DE$16:$DE$55,'(①本体)入力画面'!$E$16:$E$55,"計画",'(①本体)入力画面'!$K$16:$K$55,'（品目計　今回請求）修正しない事 '!$B24,'(①本体)入力画面'!$F$16:$F$55,"今回請求")</f>
        <v>0</v>
      </c>
      <c r="AJ24" s="229">
        <f>COUNTIFS('(①本体)入力画面'!$E$16:$E$55,"計画",'(①本体)入力画面'!$K$16:$K$55,B24,'(①本体)入力画面'!DK$16:DK$55,1)+COUNTIFS('(①本体)入力画面'!$E$16:$E$55,"計画",'(①本体)入力画面'!$K$16:$K$55,B24,'(①本体)入力画面'!DT$16:DT$55,1)+COUNTIFS('(①本体)入力画面'!$E$16:$E$55,"計画",'(①本体)入力画面'!$K$16:$K$55,B24,'(①本体)入力画面'!EC$16:EC$55,1,'(①本体)入力画面'!$F$16:$F$55,"今回請求")</f>
        <v>0</v>
      </c>
      <c r="AK24" s="230">
        <f>SUMIFS('(①本体)入力画面'!$EK$16:$EK$55,'(①本体)入力画面'!$E$16:$E$55,"計画",'(①本体)入力画面'!$K$16:$K$55,'（品目計　今回請求）修正しない事 '!$B24,'(①本体)入力画面'!$F$16:$F$55,"今回請求")</f>
        <v>0</v>
      </c>
      <c r="AL24" s="263">
        <f>SUMIFS('(①本体)入力画面'!$EL$16:$EL$55,'(①本体)入力画面'!$E$16:$E$55,"計画",'(①本体)入力画面'!$K$16:$K$55,'（品目計　今回請求）修正しない事 '!$B24,'(①本体)入力画面'!$F$16:$F$55,"今回請求")</f>
        <v>0</v>
      </c>
      <c r="AM24" s="231">
        <f>SUMIFS('(①本体)入力画面'!$EM$16:$EM$55,'(①本体)入力画面'!$E$16:$E$55,"計画",'(①本体)入力画面'!$K$16:$K$55,'（品目計　今回請求）修正しない事 '!$B24,'(①本体)入力画面'!$F$16:$F$55,"今回請求")</f>
        <v>0</v>
      </c>
    </row>
    <row r="25" spans="1:48" ht="27" customHeight="1">
      <c r="A25" s="232">
        <v>16</v>
      </c>
      <c r="B25" s="862" t="s">
        <v>84</v>
      </c>
      <c r="C25" s="863"/>
      <c r="D25" s="229">
        <f>COUNTIFS('(①本体)入力画面'!$E$16:$E$55,"計画",'(①本体)入力画面'!$K$16:$K$55,$B25,'(①本体)入力画面'!U$16:U$55,1,'(①本体)入力画面'!$F$16:$F$55,"今回請求")</f>
        <v>0</v>
      </c>
      <c r="E25" s="230">
        <f>SUMIFS('(①本体)入力画面'!$V$16:$V$55,'(①本体)入力画面'!$E$16:$E$55,"計画",'(①本体)入力画面'!$K$16:$K$55,'（品目計　今回請求）修正しない事 '!$B25,'(①本体)入力画面'!$F$16:$F$55,"今回請求")</f>
        <v>0</v>
      </c>
      <c r="F25" s="231">
        <f>SUMIFS('(①本体)入力画面'!$W$16:$W$55,'(①本体)入力画面'!$E$16:$E$55,"計画",'(①本体)入力画面'!$K$16:$K$55,'（品目計　今回請求）修正しない事 '!$B25,'(①本体)入力画面'!$F$16:$F$55,"今回請求")</f>
        <v>0</v>
      </c>
      <c r="G25" s="263">
        <f>SUMIFS('(①本体)入力画面'!$Z$16:$Z$55,'(①本体)入力画面'!$E$16:$E$55,"計画",'(①本体)入力画面'!$K$16:$K$55,'（品目計　今回請求）修正しない事 '!$B25,'(①本体)入力画面'!$F$16:$F$55,"今回請求")</f>
        <v>0</v>
      </c>
      <c r="H25" s="229">
        <f>COUNTIFS('(①本体)入力画面'!$E$16:$E$55,"計画",'(①本体)入力画面'!$K$16:$K$55,B25,'(①本体)入力画面'!AF$16:AF$55,1,'(①本体)入力画面'!$F$16:$F$55,"今回請求")</f>
        <v>0</v>
      </c>
      <c r="I25" s="230">
        <f>SUMIFS('(①本体)入力画面'!$AG$16:$AG$55,'(①本体)入力画面'!$E$16:$E$55,"計画",'(①本体)入力画面'!$K$16:$K$55,'（品目計　今回請求）修正しない事 '!$B25,'(①本体)入力画面'!$F$16:$F$55,"今回請求")</f>
        <v>0</v>
      </c>
      <c r="J25" s="231">
        <f>SUMIFS('(①本体)入力画面'!$AH$16:$AH$55,'(①本体)入力画面'!$E$16:$E$55,"計画",'(①本体)入力画面'!$K$16:$K$55,'（品目計　今回請求）修正しない事 '!$B25,'(①本体)入力画面'!$F$16:$F$55,"今回請求")</f>
        <v>0</v>
      </c>
      <c r="K25" s="263">
        <f>SUMIFS('(①本体)入力画面'!$AI$16:$AI$55,'(①本体)入力画面'!$E$16:$E$55,"計画",'(①本体)入力画面'!$K$16:$K$55,'（品目計　今回請求）修正しない事 '!$B25,'(①本体)入力画面'!$F$16:$F$55,"今回請求")</f>
        <v>0</v>
      </c>
      <c r="L25" s="229">
        <v>0</v>
      </c>
      <c r="M25" s="230">
        <v>0</v>
      </c>
      <c r="N25" s="231">
        <v>0</v>
      </c>
      <c r="O25" s="263">
        <v>0</v>
      </c>
      <c r="P25" s="229">
        <f>SUMIFS('(①本体)入力画面'!$AO$16:$AO$55,'(①本体)入力画面'!$E$16:$E$55,"計画",'(①本体)入力画面'!$K$16:$K$55,'（品目計　今回請求）修正しない事 '!$B25,'(①本体)入力画面'!$F$16:$F$55,"今回請求")</f>
        <v>0</v>
      </c>
      <c r="Q25" s="264">
        <f>SUMIFS('(①本体)入力画面'!$AP$16:$AP$55,'(①本体)入力画面'!$E$16:$E$55,"計画",'(①本体)入力画面'!$K$16:$K$55,'（品目計　今回請求）修正しない事 '!$B25,'(①本体)入力画面'!$F$16:$F$55,"今回請求")</f>
        <v>0</v>
      </c>
      <c r="R25" s="231">
        <f>SUMIFS('(①本体)入力画面'!$AR$16:$AR$55,'(①本体)入力画面'!$E$16:$E$55,"計画",'(①本体)入力画面'!$K$16:$K$55,'（品目計　今回請求）修正しない事 '!$B25,'(①本体)入力画面'!$F$16:$F$55,"今回請求")</f>
        <v>0</v>
      </c>
      <c r="S25" s="263">
        <f>SUMIFS('(①本体)入力画面'!$AT$16:$AT$55,'(①本体)入力画面'!$E$16:$E$55,"計画",'(①本体)入力画面'!$K$16:$K$55,'（品目計　今回請求）修正しない事 '!$B25,'(①本体)入力画面'!$F$16:$F$55,"今回請求")</f>
        <v>0</v>
      </c>
      <c r="T25" s="229">
        <f>COUNTIFS('(①本体)入力画面'!$E$16:$E$55,"計画",'(①本体)入力画面'!$K$16:$K$55,B25,'(①本体)入力画面'!AZ$16:AZ$55,1)+COUNTIFS('(①本体)入力画面'!$E$16:$E$55,"計画",'(①本体)入力画面'!$K$16:$K$55,B25,'(①本体)入力画面'!BI$16:BI$55,1)+COUNTIFS('(①本体)入力画面'!$E$16:$E$55,"計画",'(①本体)入力画面'!$K$16:$K$55,B25,'(①本体)入力画面'!BR$16:BR$55,1)+COUNTIFS('(①本体)入力画面'!$E$16:$E$55,"計画",'(①本体)入力画面'!$K$16:$K$55,B25,'(①本体)入力画面'!CA$16:CA$55,1,'(①本体)入力画面'!$F$16:$F$55,"今回請求")</f>
        <v>0</v>
      </c>
      <c r="U25" s="230">
        <f>SUMIFS('(①本体)入力画面'!$CI$16:$CI$55,'(①本体)入力画面'!$E$16:$E$55,"計画",'(①本体)入力画面'!$K$16:$K$55,'（品目計　今回請求）修正しない事 '!$B25,'(①本体)入力画面'!$F$16:$F$55,"今回請求")</f>
        <v>0</v>
      </c>
      <c r="V25" s="263">
        <f>SUMIFS('(①本体)入力画面'!$CJ$16:$CJ$55,'(①本体)入力画面'!$E$16:$E$55,"計画",'(①本体)入力画面'!$K$16:$K$55,'（品目計　今回請求）修正しない事 '!$B25,'(①本体)入力画面'!$F$16:$F$55,"今回請求")</f>
        <v>0</v>
      </c>
      <c r="W25" s="263">
        <f>SUMIFS('(①本体)入力画面'!$CK$16:$CK$55,'(①本体)入力画面'!$E$16:$E$55,"計画",'(①本体)入力画面'!$K$16:$K$55,'（品目計　今回請求）修正しない事 '!$B25,'(①本体)入力画面'!$F$16:$F$55,"今回請求")</f>
        <v>0</v>
      </c>
      <c r="X25" s="229">
        <v>0</v>
      </c>
      <c r="Y25" s="230">
        <v>0</v>
      </c>
      <c r="Z25" s="263">
        <v>0</v>
      </c>
      <c r="AA25" s="263">
        <v>0</v>
      </c>
      <c r="AB25" s="229">
        <f>COUNTIFS('(①本体)入力画面'!$E$16:$E$55,"計画",'(①本体)入力画面'!$K$16:$K$55,B25,'(①本体)入力画面'!CP$16:CP$55,1,'(①本体)入力画面'!$F$16:$F$55,"今回請求")</f>
        <v>0</v>
      </c>
      <c r="AC25" s="230">
        <f>SUMIFS('(①本体)入力画面'!$CQ$16:$CQ$55,'(①本体)入力画面'!$E$16:$E$55,"計画",'(①本体)入力画面'!$K$16:$K$55,'（品目計）修正しない事'!$B25,'(①本体)入力画面'!$F$16:$F$55,"今回請求")</f>
        <v>0</v>
      </c>
      <c r="AD25" s="263">
        <f>SUMIFS('(①本体)入力画面'!$CS$16:$CS$55,'(①本体)入力画面'!$E$16:$E$55,"計画",'(①本体)入力画面'!$K$16:$K$55,'（品目計）修正しない事'!$B25,'(①本体)入力画面'!$F$16:$F$55,"今回請求")</f>
        <v>0</v>
      </c>
      <c r="AE25" s="263">
        <v>0</v>
      </c>
      <c r="AF25" s="229">
        <f>COUNTIFS('(①本体)入力画面'!$E$16:$E$55,"計画",'(①本体)入力画面'!$K$16:$K$55,B25,'(①本体)入力画面'!DB$16:DB$55,1,'(①本体)入力画面'!$F$16:$F$55,"今回請求")</f>
        <v>0</v>
      </c>
      <c r="AG25" s="230">
        <f>SUMIFS('(①本体)入力画面'!$DC$16:$DC$55,'(①本体)入力画面'!$E$16:$E$55,"計画",'(①本体)入力画面'!$K$16:$K$55,'（品目計　今回請求）修正しない事 '!$B25,'(①本体)入力画面'!$F$16:$F$55,"今回請求")</f>
        <v>0</v>
      </c>
      <c r="AH25" s="263">
        <f>SUMIFS('(①本体)入力画面'!$DD$16:$DD$55,'(①本体)入力画面'!$E$16:$E$55,"計画",'(①本体)入力画面'!$K$16:$K$55,'（品目計　今回請求）修正しない事 '!$B25,'(①本体)入力画面'!$F$16:$F$55,"今回請求")</f>
        <v>0</v>
      </c>
      <c r="AI25" s="263">
        <f>SUMIFS('(①本体)入力画面'!$DE$16:$DE$55,'(①本体)入力画面'!$E$16:$E$55,"計画",'(①本体)入力画面'!$K$16:$K$55,'（品目計　今回請求）修正しない事 '!$B25,'(①本体)入力画面'!$F$16:$F$55,"今回請求")</f>
        <v>0</v>
      </c>
      <c r="AJ25" s="229">
        <f>COUNTIFS('(①本体)入力画面'!$E$16:$E$55,"計画",'(①本体)入力画面'!$K$16:$K$55,B25,'(①本体)入力画面'!DK$16:DK$55,1)+COUNTIFS('(①本体)入力画面'!$E$16:$E$55,"計画",'(①本体)入力画面'!$K$16:$K$55,B25,'(①本体)入力画面'!DT$16:DT$55,1)+COUNTIFS('(①本体)入力画面'!$E$16:$E$55,"計画",'(①本体)入力画面'!$K$16:$K$55,B25,'(①本体)入力画面'!EC$16:EC$55,1,'(①本体)入力画面'!$F$16:$F$55,"今回請求")</f>
        <v>0</v>
      </c>
      <c r="AK25" s="230">
        <f>SUMIFS('(①本体)入力画面'!$EK$16:$EK$55,'(①本体)入力画面'!$E$16:$E$55,"計画",'(①本体)入力画面'!$K$16:$K$55,'（品目計　今回請求）修正しない事 '!$B25,'(①本体)入力画面'!$F$16:$F$55,"今回請求")</f>
        <v>0</v>
      </c>
      <c r="AL25" s="263">
        <f>SUMIFS('(①本体)入力画面'!$EL$16:$EL$55,'(①本体)入力画面'!$E$16:$E$55,"計画",'(①本体)入力画面'!$K$16:$K$55,'（品目計　今回請求）修正しない事 '!$B25,'(①本体)入力画面'!$F$16:$F$55,"今回請求")</f>
        <v>0</v>
      </c>
      <c r="AM25" s="231">
        <f>SUMIFS('(①本体)入力画面'!$EM$16:$EM$55,'(①本体)入力画面'!$E$16:$E$55,"計画",'(①本体)入力画面'!$K$16:$K$55,'（品目計　今回請求）修正しない事 '!$B25,'(①本体)入力画面'!$F$16:$F$55,"今回請求")</f>
        <v>0</v>
      </c>
    </row>
    <row r="26" spans="1:48" ht="27" customHeight="1">
      <c r="A26" s="233"/>
      <c r="B26" s="830" t="s">
        <v>198</v>
      </c>
      <c r="C26" s="831"/>
      <c r="D26" s="229">
        <f t="shared" ref="D26:AM26" si="0">SUM(D10:D25)</f>
        <v>0</v>
      </c>
      <c r="E26" s="264">
        <f t="shared" si="0"/>
        <v>0</v>
      </c>
      <c r="F26" s="265">
        <f t="shared" si="0"/>
        <v>0</v>
      </c>
      <c r="G26" s="263">
        <f t="shared" si="0"/>
        <v>0</v>
      </c>
      <c r="H26" s="229">
        <f t="shared" si="0"/>
        <v>0</v>
      </c>
      <c r="I26" s="230">
        <f t="shared" si="0"/>
        <v>0</v>
      </c>
      <c r="J26" s="265">
        <f t="shared" si="0"/>
        <v>0</v>
      </c>
      <c r="K26" s="263">
        <f t="shared" si="0"/>
        <v>0</v>
      </c>
      <c r="L26" s="229">
        <f t="shared" si="0"/>
        <v>0</v>
      </c>
      <c r="M26" s="230">
        <f t="shared" si="0"/>
        <v>0</v>
      </c>
      <c r="N26" s="265">
        <f t="shared" si="0"/>
        <v>0</v>
      </c>
      <c r="O26" s="263">
        <f t="shared" si="0"/>
        <v>0</v>
      </c>
      <c r="P26" s="229">
        <f t="shared" si="0"/>
        <v>0</v>
      </c>
      <c r="Q26" s="230">
        <f t="shared" si="0"/>
        <v>0</v>
      </c>
      <c r="R26" s="265">
        <f t="shared" si="0"/>
        <v>0</v>
      </c>
      <c r="S26" s="263">
        <f t="shared" si="0"/>
        <v>0</v>
      </c>
      <c r="T26" s="229">
        <f t="shared" si="0"/>
        <v>0</v>
      </c>
      <c r="U26" s="230">
        <f t="shared" si="0"/>
        <v>0</v>
      </c>
      <c r="V26" s="263">
        <f t="shared" si="0"/>
        <v>0</v>
      </c>
      <c r="W26" s="263">
        <f t="shared" si="0"/>
        <v>0</v>
      </c>
      <c r="X26" s="229">
        <f t="shared" si="0"/>
        <v>0</v>
      </c>
      <c r="Y26" s="230">
        <f t="shared" si="0"/>
        <v>0</v>
      </c>
      <c r="Z26" s="263">
        <f t="shared" si="0"/>
        <v>0</v>
      </c>
      <c r="AA26" s="263">
        <f t="shared" si="0"/>
        <v>0</v>
      </c>
      <c r="AB26" s="229">
        <f t="shared" si="0"/>
        <v>0</v>
      </c>
      <c r="AC26" s="230">
        <f t="shared" si="0"/>
        <v>0</v>
      </c>
      <c r="AD26" s="263">
        <f t="shared" si="0"/>
        <v>0</v>
      </c>
      <c r="AE26" s="263">
        <f t="shared" si="0"/>
        <v>0</v>
      </c>
      <c r="AF26" s="229">
        <f t="shared" si="0"/>
        <v>0</v>
      </c>
      <c r="AG26" s="230">
        <f t="shared" si="0"/>
        <v>0</v>
      </c>
      <c r="AH26" s="263">
        <f t="shared" si="0"/>
        <v>0</v>
      </c>
      <c r="AI26" s="263">
        <f t="shared" si="0"/>
        <v>0</v>
      </c>
      <c r="AJ26" s="229">
        <f t="shared" si="0"/>
        <v>0</v>
      </c>
      <c r="AK26" s="230">
        <f t="shared" si="0"/>
        <v>0</v>
      </c>
      <c r="AL26" s="263">
        <f t="shared" si="0"/>
        <v>0</v>
      </c>
      <c r="AM26" s="231">
        <f t="shared" si="0"/>
        <v>0</v>
      </c>
      <c r="AN26" s="234"/>
      <c r="AO26" s="234"/>
      <c r="AP26" s="234"/>
      <c r="AQ26" s="234"/>
      <c r="AR26" s="234"/>
      <c r="AS26" s="234"/>
      <c r="AT26" s="234"/>
      <c r="AU26" s="234"/>
      <c r="AV26" s="234"/>
    </row>
    <row r="27" spans="1:48" s="228" customFormat="1" ht="27" customHeight="1">
      <c r="A27" s="864"/>
      <c r="B27" s="864"/>
      <c r="C27" s="864"/>
      <c r="D27" s="864"/>
      <c r="E27" s="864"/>
      <c r="F27" s="864"/>
      <c r="G27" s="864"/>
      <c r="H27" s="864"/>
      <c r="I27" s="864"/>
      <c r="J27" s="864"/>
      <c r="K27" s="864"/>
      <c r="L27" s="864"/>
      <c r="M27" s="864"/>
      <c r="N27" s="865"/>
      <c r="O27" s="865"/>
      <c r="P27" s="865"/>
      <c r="Q27" s="865"/>
      <c r="R27" s="865"/>
      <c r="S27" s="865"/>
      <c r="T27" s="865"/>
      <c r="U27" s="865"/>
      <c r="V27" s="865"/>
      <c r="W27" s="865"/>
      <c r="X27" s="865"/>
      <c r="Y27" s="865"/>
      <c r="Z27" s="865"/>
      <c r="AA27" s="865"/>
      <c r="AB27" s="865"/>
      <c r="AC27" s="865"/>
      <c r="AD27" s="865"/>
      <c r="AE27" s="865"/>
      <c r="AF27" s="865"/>
      <c r="AG27" s="865"/>
    </row>
    <row r="28" spans="1:48" s="228" customFormat="1" ht="27" customHeight="1">
      <c r="A28" s="866"/>
      <c r="B28" s="866"/>
      <c r="C28" s="866"/>
      <c r="D28" s="866"/>
      <c r="E28" s="866"/>
      <c r="F28" s="866"/>
      <c r="G28" s="866"/>
      <c r="H28" s="866"/>
      <c r="I28" s="866"/>
      <c r="J28" s="866"/>
      <c r="K28" s="866"/>
      <c r="L28" s="866"/>
      <c r="M28" s="866"/>
      <c r="N28" s="866"/>
      <c r="O28" s="866"/>
      <c r="P28" s="866"/>
      <c r="Q28" s="866"/>
      <c r="R28" s="866"/>
      <c r="S28" s="866"/>
      <c r="T28" s="866"/>
      <c r="U28" s="866"/>
      <c r="V28" s="866"/>
      <c r="W28" s="866"/>
      <c r="X28" s="866"/>
      <c r="Y28" s="866"/>
      <c r="Z28" s="866"/>
      <c r="AA28" s="866"/>
      <c r="AB28" s="867"/>
      <c r="AC28" s="867"/>
      <c r="AD28" s="867"/>
      <c r="AE28" s="867"/>
      <c r="AF28" s="867"/>
      <c r="AG28" s="867"/>
    </row>
    <row r="29" spans="1:48" s="228" customFormat="1" ht="27" customHeight="1">
      <c r="A29" s="866"/>
      <c r="B29" s="866"/>
      <c r="C29" s="866"/>
      <c r="D29" s="866"/>
      <c r="E29" s="866"/>
      <c r="F29" s="866"/>
      <c r="G29" s="866"/>
      <c r="H29" s="866"/>
      <c r="I29" s="866"/>
      <c r="J29" s="866"/>
      <c r="K29" s="866"/>
      <c r="L29" s="866"/>
      <c r="M29" s="866"/>
      <c r="N29" s="866"/>
      <c r="O29" s="866"/>
      <c r="P29" s="866"/>
      <c r="Q29" s="866"/>
      <c r="R29" s="866"/>
      <c r="S29" s="866"/>
      <c r="T29" s="867"/>
      <c r="U29" s="867"/>
      <c r="V29" s="867"/>
      <c r="W29" s="867"/>
      <c r="X29" s="867"/>
      <c r="Y29" s="867"/>
      <c r="Z29" s="867"/>
      <c r="AA29" s="867"/>
      <c r="AB29" s="867"/>
      <c r="AC29" s="867"/>
      <c r="AD29" s="867"/>
      <c r="AE29" s="867"/>
      <c r="AF29" s="867"/>
      <c r="AG29" s="867"/>
    </row>
    <row r="30" spans="1:48" s="228" customFormat="1" ht="27" customHeight="1">
      <c r="A30" s="866"/>
      <c r="B30" s="866"/>
      <c r="C30" s="866"/>
      <c r="D30" s="866"/>
      <c r="E30" s="866"/>
      <c r="F30" s="866"/>
      <c r="G30" s="866"/>
      <c r="H30" s="866"/>
      <c r="I30" s="866"/>
      <c r="J30" s="866"/>
      <c r="K30" s="866"/>
      <c r="L30" s="866"/>
      <c r="M30" s="866"/>
      <c r="N30" s="866"/>
      <c r="O30" s="866"/>
      <c r="P30" s="866"/>
      <c r="Q30" s="866"/>
      <c r="R30" s="866"/>
      <c r="S30" s="866"/>
      <c r="T30" s="866"/>
      <c r="U30" s="866"/>
      <c r="V30" s="866"/>
      <c r="W30" s="866"/>
      <c r="X30" s="866"/>
      <c r="Y30" s="866"/>
      <c r="Z30" s="866"/>
      <c r="AA30" s="866"/>
      <c r="AB30" s="866"/>
      <c r="AC30" s="866"/>
      <c r="AD30" s="866"/>
      <c r="AE30" s="866"/>
      <c r="AF30" s="866"/>
      <c r="AG30" s="866"/>
    </row>
    <row r="31" spans="1:48" ht="27" customHeight="1">
      <c r="A31" s="235"/>
      <c r="B31" s="235"/>
      <c r="C31" s="235"/>
      <c r="D31" s="235"/>
      <c r="E31" s="235"/>
      <c r="F31" s="235"/>
      <c r="G31" s="235"/>
      <c r="H31" s="235"/>
      <c r="I31" s="235"/>
      <c r="J31" s="235"/>
      <c r="K31" s="235"/>
      <c r="L31" s="235"/>
      <c r="M31" s="235"/>
      <c r="N31" s="235"/>
      <c r="O31" s="235"/>
      <c r="P31" s="235"/>
      <c r="Q31" s="235"/>
      <c r="R31" s="235"/>
      <c r="S31" s="235"/>
    </row>
    <row r="32" spans="1:48" ht="27" customHeight="1">
      <c r="I32" s="269" t="s">
        <v>186</v>
      </c>
      <c r="K32" s="272" t="s">
        <v>199</v>
      </c>
      <c r="L32" s="228"/>
      <c r="M32" s="272"/>
      <c r="P32" s="272"/>
      <c r="Q32" s="272"/>
      <c r="R32" s="272"/>
      <c r="S32" s="272"/>
      <c r="T32" s="272"/>
      <c r="U32" s="272"/>
      <c r="Y32" s="236" t="s">
        <v>186</v>
      </c>
      <c r="AA32" s="228" t="s">
        <v>200</v>
      </c>
      <c r="AE32" s="237" t="s">
        <v>186</v>
      </c>
    </row>
    <row r="33" spans="1:37" ht="27" customHeight="1">
      <c r="A33" s="874" t="s">
        <v>209</v>
      </c>
      <c r="B33" s="875"/>
      <c r="C33" s="875"/>
      <c r="D33" s="830" t="s">
        <v>227</v>
      </c>
      <c r="E33" s="851"/>
      <c r="F33" s="851"/>
      <c r="G33" s="851"/>
      <c r="H33" s="851"/>
      <c r="I33" s="831"/>
      <c r="J33" s="235"/>
      <c r="K33" s="838" t="s">
        <v>209</v>
      </c>
      <c r="L33" s="852"/>
      <c r="M33" s="852"/>
      <c r="N33" s="838" t="s">
        <v>201</v>
      </c>
      <c r="O33" s="852"/>
      <c r="P33" s="852"/>
      <c r="Q33" s="836"/>
      <c r="R33" s="838" t="s">
        <v>202</v>
      </c>
      <c r="S33" s="852"/>
      <c r="T33" s="852"/>
      <c r="U33" s="836"/>
      <c r="V33" s="838" t="s">
        <v>203</v>
      </c>
      <c r="W33" s="852"/>
      <c r="X33" s="852"/>
      <c r="Y33" s="836"/>
      <c r="AA33" s="856" t="s">
        <v>256</v>
      </c>
      <c r="AB33" s="857"/>
      <c r="AC33" s="857"/>
      <c r="AD33" s="857"/>
      <c r="AE33" s="858"/>
      <c r="AK33" s="280"/>
    </row>
    <row r="34" spans="1:37" ht="27" customHeight="1">
      <c r="A34" s="876"/>
      <c r="B34" s="877"/>
      <c r="C34" s="877"/>
      <c r="D34" s="918" t="s">
        <v>266</v>
      </c>
      <c r="E34" s="919" t="s">
        <v>265</v>
      </c>
      <c r="F34" s="885" t="s">
        <v>195</v>
      </c>
      <c r="G34" s="838" t="s">
        <v>196</v>
      </c>
      <c r="H34" s="852"/>
      <c r="I34" s="836"/>
      <c r="J34" s="632"/>
      <c r="K34" s="853"/>
      <c r="L34" s="854"/>
      <c r="M34" s="854"/>
      <c r="N34" s="839"/>
      <c r="O34" s="855"/>
      <c r="P34" s="855"/>
      <c r="Q34" s="837"/>
      <c r="R34" s="839"/>
      <c r="S34" s="855"/>
      <c r="T34" s="855"/>
      <c r="U34" s="837"/>
      <c r="V34" s="839"/>
      <c r="W34" s="855"/>
      <c r="X34" s="855"/>
      <c r="Y34" s="837"/>
      <c r="AA34" s="844" t="s">
        <v>255</v>
      </c>
      <c r="AB34" s="844" t="s">
        <v>204</v>
      </c>
      <c r="AC34" s="838" t="s">
        <v>197</v>
      </c>
      <c r="AD34" s="852"/>
      <c r="AE34" s="836"/>
      <c r="AK34" s="280"/>
    </row>
    <row r="35" spans="1:37" ht="27" customHeight="1">
      <c r="A35" s="876"/>
      <c r="B35" s="877"/>
      <c r="C35" s="877"/>
      <c r="D35" s="918"/>
      <c r="E35" s="920"/>
      <c r="F35" s="886"/>
      <c r="G35" s="853" t="s">
        <v>205</v>
      </c>
      <c r="H35" s="888" t="s">
        <v>263</v>
      </c>
      <c r="I35" s="888" t="s">
        <v>207</v>
      </c>
      <c r="J35" s="633"/>
      <c r="K35" s="853"/>
      <c r="L35" s="854"/>
      <c r="M35" s="854"/>
      <c r="N35" s="882" t="s">
        <v>266</v>
      </c>
      <c r="O35" s="909" t="s">
        <v>265</v>
      </c>
      <c r="P35" s="844" t="s">
        <v>195</v>
      </c>
      <c r="Q35" s="842" t="s">
        <v>197</v>
      </c>
      <c r="R35" s="922" t="s">
        <v>266</v>
      </c>
      <c r="S35" s="836" t="s">
        <v>265</v>
      </c>
      <c r="T35" s="838" t="s">
        <v>195</v>
      </c>
      <c r="U35" s="842" t="s">
        <v>264</v>
      </c>
      <c r="V35" s="922" t="s">
        <v>266</v>
      </c>
      <c r="W35" s="836" t="s">
        <v>265</v>
      </c>
      <c r="X35" s="844" t="s">
        <v>195</v>
      </c>
      <c r="Y35" s="846" t="s">
        <v>264</v>
      </c>
      <c r="AA35" s="859"/>
      <c r="AB35" s="859"/>
      <c r="AC35" s="848" t="s">
        <v>208</v>
      </c>
      <c r="AD35" s="850" t="s">
        <v>206</v>
      </c>
      <c r="AE35" s="850" t="s">
        <v>207</v>
      </c>
    </row>
    <row r="36" spans="1:37" ht="27" customHeight="1">
      <c r="A36" s="879"/>
      <c r="B36" s="880"/>
      <c r="C36" s="880"/>
      <c r="D36" s="918"/>
      <c r="E36" s="921"/>
      <c r="F36" s="887"/>
      <c r="G36" s="839"/>
      <c r="H36" s="889"/>
      <c r="I36" s="889"/>
      <c r="J36" s="633"/>
      <c r="K36" s="839"/>
      <c r="L36" s="855"/>
      <c r="M36" s="855"/>
      <c r="N36" s="882"/>
      <c r="O36" s="910"/>
      <c r="P36" s="845"/>
      <c r="Q36" s="843"/>
      <c r="R36" s="923"/>
      <c r="S36" s="837"/>
      <c r="T36" s="839"/>
      <c r="U36" s="843"/>
      <c r="V36" s="923"/>
      <c r="W36" s="837"/>
      <c r="X36" s="845"/>
      <c r="Y36" s="847"/>
      <c r="AA36" s="845"/>
      <c r="AB36" s="845"/>
      <c r="AC36" s="849"/>
      <c r="AD36" s="849"/>
      <c r="AE36" s="849"/>
    </row>
    <row r="37" spans="1:37" ht="27" customHeight="1">
      <c r="A37" s="627">
        <v>1</v>
      </c>
      <c r="B37" s="834" t="s">
        <v>212</v>
      </c>
      <c r="C37" s="835"/>
      <c r="D37" s="229">
        <f t="shared" ref="D37:G52" si="1">D10+H10+L10+P10+T10+X10+AB10+AF10+AJ10</f>
        <v>0</v>
      </c>
      <c r="E37" s="238">
        <f t="shared" si="1"/>
        <v>0</v>
      </c>
      <c r="F37" s="239">
        <f t="shared" si="1"/>
        <v>0</v>
      </c>
      <c r="G37" s="263">
        <f t="shared" si="1"/>
        <v>0</v>
      </c>
      <c r="H37" s="231">
        <f>SUMIFS('(①本体)入力画面'!$EU$16:$EU$55,'(①本体)入力画面'!$E$16:$E$55,"計画",'(①本体)入力画面'!$K$16:$K$55,'（品目計　今回請求）修正しない事 '!$B37)</f>
        <v>0</v>
      </c>
      <c r="I37" s="231">
        <f>SUMIFS('(①本体)入力画面'!$EV$16:$EV$55,'(①本体)入力画面'!$E$16:$E$55,"計画",'(①本体)入力画面'!$K$16:$K$55,'（品目計　今回請求）修正しない事 '!$B37)</f>
        <v>0</v>
      </c>
      <c r="J37" s="271"/>
      <c r="K37" s="241">
        <v>1</v>
      </c>
      <c r="L37" s="834" t="s">
        <v>212</v>
      </c>
      <c r="M37" s="835"/>
      <c r="N37" s="229">
        <f>COUNTIFS('(①本体)入力画面'!$E$16:$E$55,"計画",'(①本体)入力画面'!$K$16:$K$55,L37,'(①本体)入力画面'!U$16:U$55,1,'(①本体)入力画面'!$R$16:$R$55,"初 年 度")+COUNTIFS('(①本体)入力画面'!$E$16:$E$55,"計画",'(①本体)入力画面'!$K$16:$K$55,L37,'(①本体)入力画面'!AO$16:AO$55,1,'(①本体)入力画面'!$R$16:$R$55,"初 年 度",'(①本体)入力画面'!$F$16:$F$55,"今回請求")</f>
        <v>0</v>
      </c>
      <c r="O37" s="230">
        <f>SUMIFS('(①本体)入力画面'!$EY$16:$EY$55,'(①本体)入力画面'!$E$16:$E$55,"計画",'(①本体)入力画面'!$K$16:$K$55,'（品目計　今回請求）修正しない事 '!$B37,'(①本体)入力画面'!$R$16:$R$55,"初 年 度",'(①本体)入力画面'!$F$16:$F$55,"今回請求")</f>
        <v>0</v>
      </c>
      <c r="P37" s="263">
        <f>SUMIFS('(①本体)入力画面'!$EZ$16:$EZ$55,'(①本体)入力画面'!$E$16:$E$55,"計画",'(①本体)入力画面'!$K$16:$K$55,'（品目計　今回請求）修正しない事 '!$B37,'(①本体)入力画面'!$R$16:$R$55,"初 年 度",'(①本体)入力画面'!$F$16:$F$55,"今回請求")</f>
        <v>0</v>
      </c>
      <c r="Q37" s="263">
        <f>SUMIFS('(①本体)入力画面'!$FB$16:$FB$55,'(①本体)入力画面'!$E$16:$E$55,"計画",'(①本体)入力画面'!$K$16:$K$55,'（品目計　今回請求）修正しない事 '!$B37,'(①本体)入力画面'!$R$16:$R$55,"初 年 度",'(①本体)入力画面'!$F$16:$F$55,"今回請求")</f>
        <v>0</v>
      </c>
      <c r="R37" s="229">
        <f>COUNTIFS('(①本体)入力画面'!$E$16:$E$55,"計画",'(①本体)入力画面'!$K$16:$K$55,L37,'(①本体)入力画面'!U$16:U$55,1,'(①本体)入力画面'!$R$16:$R$55,"次 年 度")+COUNTIFS('(①本体)入力画面'!$E$16:$E$55,"計画",'(①本体)入力画面'!$K$16:$K$55,L37,'(①本体)入力画面'!AO$16:AO$55,1,'(①本体)入力画面'!$R$16:$R$55,"次 年 度",'(①本体)入力画面'!$F$16:$F$55,"今回請求")</f>
        <v>0</v>
      </c>
      <c r="S37" s="273">
        <f>SUMIFS('(①本体)入力画面'!$EY$16:$EY$55,'(①本体)入力画面'!$E$16:$E$55,"計画",'(①本体)入力画面'!$K$16:$K$55,'（品目計　今回請求）修正しない事 '!$B37,'(①本体)入力画面'!$R$16:$R$55,"次 年 度",'(①本体)入力画面'!$F$16:$F$55,"今回請求")</f>
        <v>0</v>
      </c>
      <c r="T37" s="263">
        <f>SUMIFS('(①本体)入力画面'!$EZ$16:$EZ$55,'(①本体)入力画面'!$E$16:$E$55,"計画",'(①本体)入力画面'!$K$16:$K$55,'（品目計　今回請求）修正しない事 '!$B37,'(①本体)入力画面'!$R$16:$R$55,"次 年 度",'(①本体)入力画面'!$F$16:$F$55,"今回請求")</f>
        <v>0</v>
      </c>
      <c r="U37" s="263">
        <f>SUMIFS('(①本体)入力画面'!$FC$16:$FC$55,'(①本体)入力画面'!$E$16:$E$55,"計画",'(①本体)入力画面'!$K$16:$K$55,'（品目計　今回請求）修正しない事 '!$B37,'(①本体)入力画面'!$R$16:$R$55,"次 年 度",'(①本体)入力画面'!$F$16:$F$55,"今回請求")</f>
        <v>0</v>
      </c>
      <c r="V37" s="229">
        <f t="shared" ref="V37:Y38" si="2">N37+R37</f>
        <v>0</v>
      </c>
      <c r="W37" s="270">
        <f t="shared" si="2"/>
        <v>0</v>
      </c>
      <c r="X37" s="231">
        <f t="shared" si="2"/>
        <v>0</v>
      </c>
      <c r="Y37" s="264">
        <f t="shared" si="2"/>
        <v>0</v>
      </c>
      <c r="AA37" s="634" t="s">
        <v>257</v>
      </c>
      <c r="AB37" s="281"/>
      <c r="AC37" s="281"/>
      <c r="AD37" s="266"/>
      <c r="AE37" s="274"/>
    </row>
    <row r="38" spans="1:37" ht="27" customHeight="1">
      <c r="A38" s="232">
        <v>2</v>
      </c>
      <c r="B38" s="832" t="s">
        <v>213</v>
      </c>
      <c r="C38" s="833"/>
      <c r="D38" s="229">
        <f t="shared" si="1"/>
        <v>0</v>
      </c>
      <c r="E38" s="238">
        <f t="shared" si="1"/>
        <v>0</v>
      </c>
      <c r="F38" s="239">
        <f t="shared" si="1"/>
        <v>0</v>
      </c>
      <c r="G38" s="263">
        <f t="shared" si="1"/>
        <v>0</v>
      </c>
      <c r="H38" s="231">
        <f>SUMIFS('(①本体)入力画面'!$EU$16:$EU$55,'(①本体)入力画面'!$E$16:$E$55,"計画",'(①本体)入力画面'!$K$16:$K$55,'（品目計　今回請求）修正しない事 '!$B38)</f>
        <v>0</v>
      </c>
      <c r="I38" s="231">
        <f>SUMIFS('(①本体)入力画面'!$EV$16:$EV$55,'(①本体)入力画面'!$E$16:$E$55,"計画",'(①本体)入力画面'!$K$16:$K$55,'（品目計　今回請求）修正しない事 '!$B38)</f>
        <v>0</v>
      </c>
      <c r="J38" s="271"/>
      <c r="K38" s="232">
        <v>2</v>
      </c>
      <c r="L38" s="832" t="s">
        <v>213</v>
      </c>
      <c r="M38" s="833"/>
      <c r="N38" s="229">
        <f>COUNTIFS('(①本体)入力画面'!$E$16:$E$55,"計画",'(①本体)入力画面'!$K$16:$K$55,L38,'(①本体)入力画面'!U$16:U$55,1,'(①本体)入力画面'!$R$16:$R$55,"初 年 度")+COUNTIFS('(①本体)入力画面'!$E$16:$E$55,"計画",'(①本体)入力画面'!$K$16:$K$55,L38,'(①本体)入力画面'!AO$16:AO$55,1,'(①本体)入力画面'!$R$16:$R$55,"初 年 度",'(①本体)入力画面'!$F$16:$F$55,"今回請求")</f>
        <v>0</v>
      </c>
      <c r="O38" s="230">
        <f>SUMIFS('(①本体)入力画面'!$EY$16:$EY$55,'(①本体)入力画面'!$E$16:$E$55,"計画",'(①本体)入力画面'!$K$16:$K$55,'（品目計　今回請求）修正しない事 '!$B38,'(①本体)入力画面'!$R$16:$R$55,"初 年 度",'(①本体)入力画面'!$F$16:$F$55,"今回請求")</f>
        <v>0</v>
      </c>
      <c r="P38" s="263">
        <f>SUMIFS('(①本体)入力画面'!$EZ$16:$EZ$55,'(①本体)入力画面'!$E$16:$E$55,"計画",'(①本体)入力画面'!$K$16:$K$55,'（品目計　今回請求）修正しない事 '!$B38,'(①本体)入力画面'!$R$16:$R$55,"初 年 度",'(①本体)入力画面'!$F$16:$F$55,"今回請求")</f>
        <v>0</v>
      </c>
      <c r="Q38" s="263">
        <f>SUMIFS('(①本体)入力画面'!$FB$16:$FB$55,'(①本体)入力画面'!$E$16:$E$55,"計画",'(①本体)入力画面'!$K$16:$K$55,'（品目計　今回請求）修正しない事 '!$B38,'(①本体)入力画面'!$R$16:$R$55,"初 年 度",'(①本体)入力画面'!$F$16:$F$55,"今回請求")</f>
        <v>0</v>
      </c>
      <c r="R38" s="229">
        <f>COUNTIFS('(①本体)入力画面'!$E$16:$E$55,"計画",'(①本体)入力画面'!$K$16:$K$55,L38,'(①本体)入力画面'!U$16:U$55,1,'(①本体)入力画面'!$R$16:$R$55,"次 年 度")+COUNTIFS('(①本体)入力画面'!$E$16:$E$55,"計画",'(①本体)入力画面'!$K$16:$K$55,L38,'(①本体)入力画面'!AO$16:AO$55,1,'(①本体)入力画面'!$R$16:$R$55,"次 年 度",'(①本体)入力画面'!$F$16:$F$55,"今回請求")</f>
        <v>0</v>
      </c>
      <c r="S38" s="273">
        <f>SUMIFS('(①本体)入力画面'!$EY$16:$EY$55,'(①本体)入力画面'!$E$16:$E$55,"計画",'(①本体)入力画面'!$K$16:$K$55,'（品目計　今回請求）修正しない事 '!$B38,'(①本体)入力画面'!$R$16:$R$55,"次 年 度",'(①本体)入力画面'!$F$16:$F$55,"今回請求")</f>
        <v>0</v>
      </c>
      <c r="T38" s="263">
        <f>SUMIFS('(①本体)入力画面'!$EZ$16:$EZ$55,'(①本体)入力画面'!$E$16:$E$55,"計画",'(①本体)入力画面'!$K$16:$K$55,'（品目計　今回請求）修正しない事 '!$B38,'(①本体)入力画面'!$R$16:$R$55,"次 年 度",'(①本体)入力画面'!$F$16:$F$55,"今回請求")</f>
        <v>0</v>
      </c>
      <c r="U38" s="263">
        <f>SUMIFS('(①本体)入力画面'!$FC$16:$FC$55,'(①本体)入力画面'!$E$16:$E$55,"計画",'(①本体)入力画面'!$K$16:$K$55,'（品目計　今回請求）修正しない事 '!$B38,'(①本体)入力画面'!$R$16:$R$55,"次 年 度",'(①本体)入力画面'!$F$16:$F$55,"今回請求")</f>
        <v>0</v>
      </c>
      <c r="V38" s="229">
        <f t="shared" si="2"/>
        <v>0</v>
      </c>
      <c r="W38" s="270">
        <f t="shared" si="2"/>
        <v>0</v>
      </c>
      <c r="X38" s="231">
        <f t="shared" si="2"/>
        <v>0</v>
      </c>
      <c r="Y38" s="264">
        <f t="shared" si="2"/>
        <v>0</v>
      </c>
      <c r="AA38" s="634" t="s">
        <v>259</v>
      </c>
      <c r="AB38" s="263">
        <f>F26+N26+Z26</f>
        <v>0</v>
      </c>
      <c r="AC38" s="263">
        <f>G26+O26+AA26</f>
        <v>0</v>
      </c>
      <c r="AD38" s="267"/>
      <c r="AE38" s="275"/>
    </row>
    <row r="39" spans="1:37" ht="27" customHeight="1">
      <c r="A39" s="626">
        <v>3</v>
      </c>
      <c r="B39" s="826" t="s">
        <v>214</v>
      </c>
      <c r="C39" s="827"/>
      <c r="D39" s="229">
        <f t="shared" si="1"/>
        <v>0</v>
      </c>
      <c r="E39" s="238">
        <f t="shared" si="1"/>
        <v>0</v>
      </c>
      <c r="F39" s="239">
        <f t="shared" si="1"/>
        <v>0</v>
      </c>
      <c r="G39" s="263">
        <f t="shared" si="1"/>
        <v>0</v>
      </c>
      <c r="H39" s="231">
        <f>SUMIFS('(①本体)入力画面'!$EU$16:$EU$55,'(①本体)入力画面'!$E$16:$E$55,"計画",'(①本体)入力画面'!$K$16:$K$55,'（品目計　今回請求）修正しない事 '!$B39)</f>
        <v>0</v>
      </c>
      <c r="I39" s="231">
        <f>SUMIFS('(①本体)入力画面'!$EV$16:$EV$55,'(①本体)入力画面'!$E$16:$E$55,"計画",'(①本体)入力画面'!$K$16:$K$55,'（品目計　今回請求）修正しない事 '!$B39)</f>
        <v>0</v>
      </c>
      <c r="J39" s="271"/>
      <c r="K39" s="232">
        <v>3</v>
      </c>
      <c r="L39" s="826" t="s">
        <v>214</v>
      </c>
      <c r="M39" s="827"/>
      <c r="N39" s="229">
        <f>COUNTIFS('(①本体)入力画面'!$E$16:$E$55,"計画",'(①本体)入力画面'!$K$16:$K$55,L39,'(①本体)入力画面'!U$16:U$55,1,'(①本体)入力画面'!$R$16:$R$55,"初 年 度")+COUNTIFS('(①本体)入力画面'!$E$16:$E$55,"計画",'(①本体)入力画面'!$K$16:$K$55,L39,'(①本体)入力画面'!AO$16:AO$55,1,'(①本体)入力画面'!$R$16:$R$55,"初 年 度",'(①本体)入力画面'!$F$16:$F$55,"今回請求")</f>
        <v>0</v>
      </c>
      <c r="O39" s="230">
        <f>SUMIFS('(①本体)入力画面'!$EY$16:$EY$55,'(①本体)入力画面'!$E$16:$E$55,"計画",'(①本体)入力画面'!$K$16:$K$55,'（品目計　今回請求）修正しない事 '!$B39,'(①本体)入力画面'!$R$16:$R$55,"初 年 度",'(①本体)入力画面'!$F$16:$F$55,"今回請求")</f>
        <v>0</v>
      </c>
      <c r="P39" s="263">
        <f>SUMIFS('(①本体)入力画面'!$EZ$16:$EZ$55,'(①本体)入力画面'!$E$16:$E$55,"計画",'(①本体)入力画面'!$K$16:$K$55,'（品目計　今回請求）修正しない事 '!$B39,'(①本体)入力画面'!$R$16:$R$55,"初 年 度",'(①本体)入力画面'!$F$16:$F$55,"今回請求")</f>
        <v>0</v>
      </c>
      <c r="Q39" s="263">
        <f>SUMIFS('(①本体)入力画面'!$FB$16:$FB$55,'(①本体)入力画面'!$E$16:$E$55,"計画",'(①本体)入力画面'!$K$16:$K$55,'（品目計　今回請求）修正しない事 '!$B39,'(①本体)入力画面'!$R$16:$R$55,"初 年 度",'(①本体)入力画面'!$F$16:$F$55,"今回請求")</f>
        <v>0</v>
      </c>
      <c r="R39" s="229">
        <f>COUNTIFS('(①本体)入力画面'!$E$16:$E$55,"計画",'(①本体)入力画面'!$K$16:$K$55,L39,'(①本体)入力画面'!U$16:U$55,1,'(①本体)入力画面'!$R$16:$R$55,"次 年 度")+COUNTIFS('(①本体)入力画面'!$E$16:$E$55,"計画",'(①本体)入力画面'!$K$16:$K$55,L39,'(①本体)入力画面'!AO$16:AO$55,1,'(①本体)入力画面'!$R$16:$R$55,"次 年 度",'(①本体)入力画面'!$F$16:$F$55,"今回請求")</f>
        <v>0</v>
      </c>
      <c r="S39" s="273">
        <f>SUMIFS('(①本体)入力画面'!$EY$16:$EY$55,'(①本体)入力画面'!$E$16:$E$55,"計画",'(①本体)入力画面'!$K$16:$K$55,'（品目計　今回請求）修正しない事 '!$B39,'(①本体)入力画面'!$R$16:$R$55,"次 年 度",'(①本体)入力画面'!$F$16:$F$55,"今回請求")</f>
        <v>0</v>
      </c>
      <c r="T39" s="263">
        <f>SUMIFS('(①本体)入力画面'!$EZ$16:$EZ$55,'(①本体)入力画面'!$E$16:$E$55,"計画",'(①本体)入力画面'!$K$16:$K$55,'（品目計　今回請求）修正しない事 '!$B39,'(①本体)入力画面'!$R$16:$R$55,"次 年 度",'(①本体)入力画面'!$F$16:$F$55,"今回請求")</f>
        <v>0</v>
      </c>
      <c r="U39" s="263">
        <f>SUMIFS('(①本体)入力画面'!$FC$16:$FC$55,'(①本体)入力画面'!$E$16:$E$55,"計画",'(①本体)入力画面'!$K$16:$K$55,'（品目計　今回請求）修正しない事 '!$B39,'(①本体)入力画面'!$R$16:$R$55,"次 年 度",'(①本体)入力画面'!$F$16:$F$55,"今回請求")</f>
        <v>0</v>
      </c>
      <c r="V39" s="229">
        <f>N39+R39</f>
        <v>0</v>
      </c>
      <c r="W39" s="270">
        <f>O39+S39</f>
        <v>0</v>
      </c>
      <c r="X39" s="231">
        <f>P39+T39</f>
        <v>0</v>
      </c>
      <c r="Y39" s="264">
        <f>Q39+U39</f>
        <v>0</v>
      </c>
      <c r="AA39" s="634" t="s">
        <v>260</v>
      </c>
      <c r="AB39" s="263">
        <f>J26+R26+V26+AD26+AH26+AL26</f>
        <v>0</v>
      </c>
      <c r="AC39" s="263">
        <f>K26+S26+W26+AE26+AI26+AM26</f>
        <v>0</v>
      </c>
      <c r="AD39" s="267"/>
      <c r="AE39" s="275"/>
    </row>
    <row r="40" spans="1:37" ht="27" customHeight="1">
      <c r="A40" s="232">
        <v>4</v>
      </c>
      <c r="B40" s="826" t="s">
        <v>215</v>
      </c>
      <c r="C40" s="827"/>
      <c r="D40" s="229">
        <f t="shared" si="1"/>
        <v>0</v>
      </c>
      <c r="E40" s="230">
        <f t="shared" si="1"/>
        <v>0</v>
      </c>
      <c r="F40" s="239">
        <f t="shared" si="1"/>
        <v>0</v>
      </c>
      <c r="G40" s="263">
        <f t="shared" si="1"/>
        <v>0</v>
      </c>
      <c r="H40" s="231">
        <f>SUMIFS('(①本体)入力画面'!$EU$16:$EU$55,'(①本体)入力画面'!$E$16:$E$55,"計画",'(①本体)入力画面'!$K$16:$K$55,'（品目計　今回請求）修正しない事 '!$B40)</f>
        <v>0</v>
      </c>
      <c r="I40" s="231">
        <f>SUMIFS('(①本体)入力画面'!$EV$16:$EV$55,'(①本体)入力画面'!$E$16:$E$55,"計画",'(①本体)入力画面'!$K$16:$K$55,'（品目計　今回請求）修正しない事 '!$B40)</f>
        <v>0</v>
      </c>
      <c r="J40" s="271"/>
      <c r="K40" s="232">
        <v>4</v>
      </c>
      <c r="L40" s="826" t="s">
        <v>215</v>
      </c>
      <c r="M40" s="827"/>
      <c r="N40" s="229">
        <f>COUNTIFS('(①本体)入力画面'!$E$16:$E$55,"計画",'(①本体)入力画面'!$K$16:$K$55,L40,'(①本体)入力画面'!U$16:U$55,1,'(①本体)入力画面'!$R$16:$R$55,"初 年 度")+COUNTIFS('(①本体)入力画面'!$E$16:$E$55,"計画",'(①本体)入力画面'!$K$16:$K$55,L40,'(①本体)入力画面'!AO$16:AO$55,1,'(①本体)入力画面'!$R$16:$R$55,"初 年 度",'(①本体)入力画面'!$F$16:$F$55,"今回請求")</f>
        <v>0</v>
      </c>
      <c r="O40" s="230">
        <f>SUMIFS('(①本体)入力画面'!$EY$16:$EY$55,'(①本体)入力画面'!$E$16:$E$55,"計画",'(①本体)入力画面'!$K$16:$K$55,'（品目計　今回請求）修正しない事 '!$B40,'(①本体)入力画面'!$R$16:$R$55,"初 年 度",'(①本体)入力画面'!$F$16:$F$55,"今回請求")</f>
        <v>0</v>
      </c>
      <c r="P40" s="263">
        <f>SUMIFS('(①本体)入力画面'!$EZ$16:$EZ$55,'(①本体)入力画面'!$E$16:$E$55,"計画",'(①本体)入力画面'!$K$16:$K$55,'（品目計　今回請求）修正しない事 '!$B40,'(①本体)入力画面'!$R$16:$R$55,"初 年 度",'(①本体)入力画面'!$F$16:$F$55,"今回請求")</f>
        <v>0</v>
      </c>
      <c r="Q40" s="263">
        <f>SUMIFS('(①本体)入力画面'!$FB$16:$FB$55,'(①本体)入力画面'!$E$16:$E$55,"計画",'(①本体)入力画面'!$K$16:$K$55,'（品目計　今回請求）修正しない事 '!$B40,'(①本体)入力画面'!$R$16:$R$55,"初 年 度",'(①本体)入力画面'!$F$16:$F$55,"今回請求")</f>
        <v>0</v>
      </c>
      <c r="R40" s="229">
        <f>COUNTIFS('(①本体)入力画面'!$E$16:$E$55,"計画",'(①本体)入力画面'!$K$16:$K$55,L40,'(①本体)入力画面'!U$16:U$55,1,'(①本体)入力画面'!$R$16:$R$55,"次 年 度")+COUNTIFS('(①本体)入力画面'!$E$16:$E$55,"計画",'(①本体)入力画面'!$K$16:$K$55,L40,'(①本体)入力画面'!AO$16:AO$55,1,'(①本体)入力画面'!$R$16:$R$55,"次 年 度",'(①本体)入力画面'!$F$16:$F$55,"今回請求")</f>
        <v>0</v>
      </c>
      <c r="S40" s="273">
        <f>SUMIFS('(①本体)入力画面'!$EY$16:$EY$55,'(①本体)入力画面'!$E$16:$E$55,"計画",'(①本体)入力画面'!$K$16:$K$55,'（品目計　今回請求）修正しない事 '!$B40,'(①本体)入力画面'!$R$16:$R$55,"次 年 度",'(①本体)入力画面'!$F$16:$F$55,"今回請求")</f>
        <v>0</v>
      </c>
      <c r="T40" s="263">
        <f>SUMIFS('(①本体)入力画面'!$EZ$16:$EZ$55,'(①本体)入力画面'!$E$16:$E$55,"計画",'(①本体)入力画面'!$K$16:$K$55,'（品目計　今回請求）修正しない事 '!$B40,'(①本体)入力画面'!$R$16:$R$55,"次 年 度",'(①本体)入力画面'!$F$16:$F$55,"今回請求")</f>
        <v>0</v>
      </c>
      <c r="U40" s="263">
        <f>SUMIFS('(①本体)入力画面'!$FC$16:$FC$55,'(①本体)入力画面'!$E$16:$E$55,"計画",'(①本体)入力画面'!$K$16:$K$55,'（品目計　今回請求）修正しない事 '!$B40,'(①本体)入力画面'!$R$16:$R$55,"次 年 度",'(①本体)入力画面'!$F$16:$F$55,"今回請求")</f>
        <v>0</v>
      </c>
      <c r="V40" s="229">
        <f t="shared" ref="V40:Y52" si="3">N40+R40</f>
        <v>0</v>
      </c>
      <c r="W40" s="270">
        <f t="shared" si="3"/>
        <v>0</v>
      </c>
      <c r="X40" s="231">
        <f t="shared" si="3"/>
        <v>0</v>
      </c>
      <c r="Y40" s="264">
        <f t="shared" si="3"/>
        <v>0</v>
      </c>
      <c r="AA40" s="635" t="s">
        <v>184</v>
      </c>
      <c r="AB40" s="263">
        <f>AB38+AB39</f>
        <v>0</v>
      </c>
      <c r="AC40" s="263">
        <f>AC38+AC39</f>
        <v>0</v>
      </c>
      <c r="AD40" s="268">
        <f>+H53</f>
        <v>0</v>
      </c>
      <c r="AE40" s="243">
        <f>I53</f>
        <v>0</v>
      </c>
    </row>
    <row r="41" spans="1:37" ht="27" customHeight="1">
      <c r="A41" s="240">
        <v>5</v>
      </c>
      <c r="B41" s="826" t="s">
        <v>216</v>
      </c>
      <c r="C41" s="827"/>
      <c r="D41" s="229">
        <f t="shared" si="1"/>
        <v>0</v>
      </c>
      <c r="E41" s="230">
        <f t="shared" si="1"/>
        <v>0</v>
      </c>
      <c r="F41" s="239">
        <f t="shared" si="1"/>
        <v>0</v>
      </c>
      <c r="G41" s="263">
        <f t="shared" si="1"/>
        <v>0</v>
      </c>
      <c r="H41" s="231">
        <f>SUMIFS('(①本体)入力画面'!$EU$16:$EU$55,'(①本体)入力画面'!$E$16:$E$55,"計画",'(①本体)入力画面'!$K$16:$K$55,'（品目計　今回請求）修正しない事 '!$B41)</f>
        <v>0</v>
      </c>
      <c r="I41" s="231">
        <f>SUMIFS('(①本体)入力画面'!$EV$16:$EV$55,'(①本体)入力画面'!$E$16:$E$55,"計画",'(①本体)入力画面'!$K$16:$K$55,'（品目計　今回請求）修正しない事 '!$B41)</f>
        <v>0</v>
      </c>
      <c r="J41" s="271"/>
      <c r="K41" s="232">
        <v>5</v>
      </c>
      <c r="L41" s="826" t="s">
        <v>216</v>
      </c>
      <c r="M41" s="827"/>
      <c r="N41" s="229">
        <f>COUNTIFS('(①本体)入力画面'!$E$16:$E$55,"計画",'(①本体)入力画面'!$K$16:$K$55,L41,'(①本体)入力画面'!U$16:U$55,1,'(①本体)入力画面'!$R$16:$R$55,"初 年 度")+COUNTIFS('(①本体)入力画面'!$E$16:$E$55,"計画",'(①本体)入力画面'!$K$16:$K$55,L41,'(①本体)入力画面'!AO$16:AO$55,1,'(①本体)入力画面'!$R$16:$R$55,"初 年 度",'(①本体)入力画面'!$F$16:$F$55,"今回請求")</f>
        <v>0</v>
      </c>
      <c r="O41" s="230">
        <f>SUMIFS('(①本体)入力画面'!$EY$16:$EY$55,'(①本体)入力画面'!$E$16:$E$55,"計画",'(①本体)入力画面'!$K$16:$K$55,'（品目計　今回請求）修正しない事 '!$B41,'(①本体)入力画面'!$R$16:$R$55,"初 年 度",'(①本体)入力画面'!$F$16:$F$55,"今回請求")</f>
        <v>0</v>
      </c>
      <c r="P41" s="263">
        <f>SUMIFS('(①本体)入力画面'!$EZ$16:$EZ$55,'(①本体)入力画面'!$E$16:$E$55,"計画",'(①本体)入力画面'!$K$16:$K$55,'（品目計　今回請求）修正しない事 '!$B41,'(①本体)入力画面'!$R$16:$R$55,"初 年 度",'(①本体)入力画面'!$F$16:$F$55,"今回請求")</f>
        <v>0</v>
      </c>
      <c r="Q41" s="263">
        <f>SUMIFS('(①本体)入力画面'!$FB$16:$FB$55,'(①本体)入力画面'!$E$16:$E$55,"計画",'(①本体)入力画面'!$K$16:$K$55,'（品目計　今回請求）修正しない事 '!$B41,'(①本体)入力画面'!$R$16:$R$55,"初 年 度",'(①本体)入力画面'!$F$16:$F$55,"今回請求")</f>
        <v>0</v>
      </c>
      <c r="R41" s="229">
        <f>COUNTIFS('(①本体)入力画面'!$E$16:$E$55,"計画",'(①本体)入力画面'!$K$16:$K$55,L41,'(①本体)入力画面'!U$16:U$55,1,'(①本体)入力画面'!$R$16:$R$55,"次 年 度")+COUNTIFS('(①本体)入力画面'!$E$16:$E$55,"計画",'(①本体)入力画面'!$K$16:$K$55,L41,'(①本体)入力画面'!AO$16:AO$55,1,'(①本体)入力画面'!$R$16:$R$55,"次 年 度",'(①本体)入力画面'!$F$16:$F$55,"今回請求")</f>
        <v>0</v>
      </c>
      <c r="S41" s="273">
        <f>SUMIFS('(①本体)入力画面'!$EY$16:$EY$55,'(①本体)入力画面'!$E$16:$E$55,"計画",'(①本体)入力画面'!$K$16:$K$55,'（品目計　今回請求）修正しない事 '!$B41,'(①本体)入力画面'!$R$16:$R$55,"次 年 度",'(①本体)入力画面'!$F$16:$F$55,"今回請求")</f>
        <v>0</v>
      </c>
      <c r="T41" s="263">
        <f>SUMIFS('(①本体)入力画面'!$EZ$16:$EZ$55,'(①本体)入力画面'!$E$16:$E$55,"計画",'(①本体)入力画面'!$K$16:$K$55,'（品目計　今回請求）修正しない事 '!$B41,'(①本体)入力画面'!$R$16:$R$55,"次 年 度",'(①本体)入力画面'!$F$16:$F$55,"今回請求")</f>
        <v>0</v>
      </c>
      <c r="U41" s="263">
        <f>SUMIFS('(①本体)入力画面'!$FC$16:$FC$55,'(①本体)入力画面'!$E$16:$E$55,"計画",'(①本体)入力画面'!$K$16:$K$55,'（品目計　今回請求）修正しない事 '!$B41,'(①本体)入力画面'!$R$16:$R$55,"次 年 度",'(①本体)入力画面'!$F$16:$F$55,"今回請求")</f>
        <v>0</v>
      </c>
      <c r="V41" s="229">
        <f t="shared" si="3"/>
        <v>0</v>
      </c>
      <c r="W41" s="270">
        <f t="shared" si="3"/>
        <v>0</v>
      </c>
      <c r="X41" s="231">
        <f t="shared" si="3"/>
        <v>0</v>
      </c>
      <c r="Y41" s="264">
        <f t="shared" si="3"/>
        <v>0</v>
      </c>
      <c r="AA41" s="634"/>
      <c r="AB41" s="281"/>
      <c r="AC41" s="281"/>
      <c r="AD41" s="266"/>
      <c r="AE41" s="274"/>
    </row>
    <row r="42" spans="1:37" ht="27" customHeight="1">
      <c r="A42" s="240">
        <v>6</v>
      </c>
      <c r="B42" s="826" t="s">
        <v>217</v>
      </c>
      <c r="C42" s="827"/>
      <c r="D42" s="229">
        <f t="shared" si="1"/>
        <v>0</v>
      </c>
      <c r="E42" s="230">
        <f t="shared" si="1"/>
        <v>0</v>
      </c>
      <c r="F42" s="239">
        <f t="shared" si="1"/>
        <v>0</v>
      </c>
      <c r="G42" s="263">
        <f t="shared" si="1"/>
        <v>0</v>
      </c>
      <c r="H42" s="231">
        <f>SUMIFS('(①本体)入力画面'!$EU$16:$EU$55,'(①本体)入力画面'!$E$16:$E$55,"計画",'(①本体)入力画面'!$K$16:$K$55,'（品目計　今回請求）修正しない事 '!$B42)</f>
        <v>0</v>
      </c>
      <c r="I42" s="231">
        <f>SUMIFS('(①本体)入力画面'!$EV$16:$EV$55,'(①本体)入力画面'!$E$16:$E$55,"計画",'(①本体)入力画面'!$K$16:$K$55,'（品目計　今回請求）修正しない事 '!$B42)</f>
        <v>0</v>
      </c>
      <c r="J42" s="271"/>
      <c r="K42" s="232">
        <v>6</v>
      </c>
      <c r="L42" s="826" t="s">
        <v>217</v>
      </c>
      <c r="M42" s="827"/>
      <c r="N42" s="229">
        <f>COUNTIFS('(①本体)入力画面'!$E$16:$E$55,"計画",'(①本体)入力画面'!$K$16:$K$55,L42,'(①本体)入力画面'!U$16:U$55,1,'(①本体)入力画面'!$R$16:$R$55,"初 年 度")+COUNTIFS('(①本体)入力画面'!$E$16:$E$55,"計画",'(①本体)入力画面'!$K$16:$K$55,L42,'(①本体)入力画面'!AO$16:AO$55,1,'(①本体)入力画面'!$R$16:$R$55,"初 年 度",'(①本体)入力画面'!$F$16:$F$55,"今回請求")</f>
        <v>0</v>
      </c>
      <c r="O42" s="230">
        <f>SUMIFS('(①本体)入力画面'!$EY$16:$EY$55,'(①本体)入力画面'!$E$16:$E$55,"計画",'(①本体)入力画面'!$K$16:$K$55,'（品目計　今回請求）修正しない事 '!$B42,'(①本体)入力画面'!$R$16:$R$55,"初 年 度",'(①本体)入力画面'!$F$16:$F$55,"今回請求")</f>
        <v>0</v>
      </c>
      <c r="P42" s="263">
        <f>SUMIFS('(①本体)入力画面'!$EZ$16:$EZ$55,'(①本体)入力画面'!$E$16:$E$55,"計画",'(①本体)入力画面'!$K$16:$K$55,'（品目計　今回請求）修正しない事 '!$B42,'(①本体)入力画面'!$R$16:$R$55,"初 年 度",'(①本体)入力画面'!$F$16:$F$55,"今回請求")</f>
        <v>0</v>
      </c>
      <c r="Q42" s="263">
        <f>SUMIFS('(①本体)入力画面'!$FB$16:$FB$55,'(①本体)入力画面'!$E$16:$E$55,"計画",'(①本体)入力画面'!$K$16:$K$55,'（品目計　今回請求）修正しない事 '!$B42,'(①本体)入力画面'!$R$16:$R$55,"初 年 度",'(①本体)入力画面'!$F$16:$F$55,"今回請求")</f>
        <v>0</v>
      </c>
      <c r="R42" s="229">
        <f>COUNTIFS('(①本体)入力画面'!$E$16:$E$55,"計画",'(①本体)入力画面'!$K$16:$K$55,L42,'(①本体)入力画面'!U$16:U$55,1,'(①本体)入力画面'!$R$16:$R$55,"次 年 度")+COUNTIFS('(①本体)入力画面'!$E$16:$E$55,"計画",'(①本体)入力画面'!$K$16:$K$55,L42,'(①本体)入力画面'!AO$16:AO$55,1,'(①本体)入力画面'!$R$16:$R$55,"次 年 度",'(①本体)入力画面'!$F$16:$F$55,"今回請求")</f>
        <v>0</v>
      </c>
      <c r="S42" s="273">
        <f>SUMIFS('(①本体)入力画面'!$EY$16:$EY$55,'(①本体)入力画面'!$E$16:$E$55,"計画",'(①本体)入力画面'!$K$16:$K$55,'（品目計　今回請求）修正しない事 '!$B42,'(①本体)入力画面'!$R$16:$R$55,"次 年 度",'(①本体)入力画面'!$F$16:$F$55,"今回請求")</f>
        <v>0</v>
      </c>
      <c r="T42" s="263">
        <f>SUMIFS('(①本体)入力画面'!$EZ$16:$EZ$55,'(①本体)入力画面'!$E$16:$E$55,"計画",'(①本体)入力画面'!$K$16:$K$55,'（品目計　今回請求）修正しない事 '!$B42,'(①本体)入力画面'!$R$16:$R$55,"次 年 度",'(①本体)入力画面'!$F$16:$F$55,"今回請求")</f>
        <v>0</v>
      </c>
      <c r="U42" s="263">
        <f>SUMIFS('(①本体)入力画面'!$FC$16:$FC$55,'(①本体)入力画面'!$E$16:$E$55,"計画",'(①本体)入力画面'!$K$16:$K$55,'（品目計　今回請求）修正しない事 '!$B42,'(①本体)入力画面'!$R$16:$R$55,"次 年 度",'(①本体)入力画面'!$F$16:$F$55,"今回請求")</f>
        <v>0</v>
      </c>
      <c r="V42" s="229">
        <f t="shared" si="3"/>
        <v>0</v>
      </c>
      <c r="W42" s="270">
        <f t="shared" si="3"/>
        <v>0</v>
      </c>
      <c r="X42" s="231">
        <f t="shared" si="3"/>
        <v>0</v>
      </c>
      <c r="Y42" s="264">
        <f t="shared" si="3"/>
        <v>0</v>
      </c>
      <c r="AA42" s="634"/>
      <c r="AB42" s="281"/>
      <c r="AC42" s="281"/>
      <c r="AD42" s="266"/>
      <c r="AE42" s="274"/>
    </row>
    <row r="43" spans="1:37" ht="27" customHeight="1">
      <c r="A43" s="240">
        <v>7</v>
      </c>
      <c r="B43" s="826" t="s">
        <v>218</v>
      </c>
      <c r="C43" s="827"/>
      <c r="D43" s="229">
        <f t="shared" si="1"/>
        <v>0</v>
      </c>
      <c r="E43" s="230">
        <f t="shared" si="1"/>
        <v>0</v>
      </c>
      <c r="F43" s="239">
        <f t="shared" si="1"/>
        <v>0</v>
      </c>
      <c r="G43" s="263">
        <f t="shared" si="1"/>
        <v>0</v>
      </c>
      <c r="H43" s="231">
        <f>SUMIFS('(①本体)入力画面'!$EU$16:$EU$55,'(①本体)入力画面'!$E$16:$E$55,"計画",'(①本体)入力画面'!$K$16:$K$55,'（品目計　今回請求）修正しない事 '!$B43)</f>
        <v>0</v>
      </c>
      <c r="I43" s="231">
        <f>SUMIFS('(①本体)入力画面'!$EV$16:$EV$55,'(①本体)入力画面'!$E$16:$E$55,"計画",'(①本体)入力画面'!$K$16:$K$55,'（品目計　今回請求）修正しない事 '!$B43)</f>
        <v>0</v>
      </c>
      <c r="J43" s="271"/>
      <c r="K43" s="232">
        <v>7</v>
      </c>
      <c r="L43" s="826" t="s">
        <v>218</v>
      </c>
      <c r="M43" s="827"/>
      <c r="N43" s="229">
        <f>COUNTIFS('(①本体)入力画面'!$E$16:$E$55,"計画",'(①本体)入力画面'!$K$16:$K$55,L43,'(①本体)入力画面'!U$16:U$55,1,'(①本体)入力画面'!$R$16:$R$55,"初 年 度")+COUNTIFS('(①本体)入力画面'!$E$16:$E$55,"計画",'(①本体)入力画面'!$K$16:$K$55,L43,'(①本体)入力画面'!AO$16:AO$55,1,'(①本体)入力画面'!$R$16:$R$55,"初 年 度",'(①本体)入力画面'!$F$16:$F$55,"今回請求")</f>
        <v>0</v>
      </c>
      <c r="O43" s="230">
        <f>SUMIFS('(①本体)入力画面'!$EY$16:$EY$55,'(①本体)入力画面'!$E$16:$E$55,"計画",'(①本体)入力画面'!$K$16:$K$55,'（品目計　今回請求）修正しない事 '!$B43,'(①本体)入力画面'!$R$16:$R$55,"初 年 度",'(①本体)入力画面'!$F$16:$F$55,"今回請求")</f>
        <v>0</v>
      </c>
      <c r="P43" s="263">
        <f>SUMIFS('(①本体)入力画面'!$EZ$16:$EZ$55,'(①本体)入力画面'!$E$16:$E$55,"計画",'(①本体)入力画面'!$K$16:$K$55,'（品目計　今回請求）修正しない事 '!$B43,'(①本体)入力画面'!$R$16:$R$55,"初 年 度",'(①本体)入力画面'!$F$16:$F$55,"今回請求")</f>
        <v>0</v>
      </c>
      <c r="Q43" s="263">
        <f>SUMIFS('(①本体)入力画面'!$FB$16:$FB$55,'(①本体)入力画面'!$E$16:$E$55,"計画",'(①本体)入力画面'!$K$16:$K$55,'（品目計　今回請求）修正しない事 '!$B43,'(①本体)入力画面'!$R$16:$R$55,"初 年 度",'(①本体)入力画面'!$F$16:$F$55,"今回請求")</f>
        <v>0</v>
      </c>
      <c r="R43" s="229">
        <f>COUNTIFS('(①本体)入力画面'!$E$16:$E$55,"計画",'(①本体)入力画面'!$K$16:$K$55,L43,'(①本体)入力画面'!U$16:U$55,1,'(①本体)入力画面'!$R$16:$R$55,"次 年 度")+COUNTIFS('(①本体)入力画面'!$E$16:$E$55,"計画",'(①本体)入力画面'!$K$16:$K$55,L43,'(①本体)入力画面'!AO$16:AO$55,1,'(①本体)入力画面'!$R$16:$R$55,"次 年 度",'(①本体)入力画面'!$F$16:$F$55,"今回請求")</f>
        <v>0</v>
      </c>
      <c r="S43" s="273">
        <f>SUMIFS('(①本体)入力画面'!$EY$16:$EY$55,'(①本体)入力画面'!$E$16:$E$55,"計画",'(①本体)入力画面'!$K$16:$K$55,'（品目計　今回請求）修正しない事 '!$B43,'(①本体)入力画面'!$R$16:$R$55,"次 年 度",'(①本体)入力画面'!$F$16:$F$55,"今回請求")</f>
        <v>0</v>
      </c>
      <c r="T43" s="263">
        <f>SUMIFS('(①本体)入力画面'!$EZ$16:$EZ$55,'(①本体)入力画面'!$E$16:$E$55,"計画",'(①本体)入力画面'!$K$16:$K$55,'（品目計　今回請求）修正しない事 '!$B43,'(①本体)入力画面'!$R$16:$R$55,"次 年 度",'(①本体)入力画面'!$F$16:$F$55,"今回請求")</f>
        <v>0</v>
      </c>
      <c r="U43" s="263">
        <f>SUMIFS('(①本体)入力画面'!$FC$16:$FC$55,'(①本体)入力画面'!$E$16:$E$55,"計画",'(①本体)入力画面'!$K$16:$K$55,'（品目計　今回請求）修正しない事 '!$B43,'(①本体)入力画面'!$R$16:$R$55,"次 年 度",'(①本体)入力画面'!$F$16:$F$55,"今回請求")</f>
        <v>0</v>
      </c>
      <c r="V43" s="229">
        <f t="shared" si="3"/>
        <v>0</v>
      </c>
      <c r="W43" s="270">
        <f t="shared" si="3"/>
        <v>0</v>
      </c>
      <c r="X43" s="231">
        <f t="shared" si="3"/>
        <v>0</v>
      </c>
      <c r="Y43" s="264">
        <f t="shared" si="3"/>
        <v>0</v>
      </c>
      <c r="AA43" s="634"/>
      <c r="AB43" s="281"/>
      <c r="AC43" s="281"/>
      <c r="AD43" s="266"/>
      <c r="AE43" s="274"/>
    </row>
    <row r="44" spans="1:37" ht="27" customHeight="1">
      <c r="A44" s="240">
        <v>8</v>
      </c>
      <c r="B44" s="826" t="s">
        <v>219</v>
      </c>
      <c r="C44" s="827"/>
      <c r="D44" s="229">
        <f t="shared" si="1"/>
        <v>0</v>
      </c>
      <c r="E44" s="230">
        <f t="shared" si="1"/>
        <v>0</v>
      </c>
      <c r="F44" s="239">
        <f t="shared" si="1"/>
        <v>0</v>
      </c>
      <c r="G44" s="263">
        <f t="shared" si="1"/>
        <v>0</v>
      </c>
      <c r="H44" s="231">
        <f>SUMIFS('(①本体)入力画面'!$EU$16:$EU$55,'(①本体)入力画面'!$E$16:$E$55,"計画",'(①本体)入力画面'!$K$16:$K$55,'（品目計　今回請求）修正しない事 '!$B44)</f>
        <v>0</v>
      </c>
      <c r="I44" s="231">
        <f>SUMIFS('(①本体)入力画面'!$EV$16:$EV$55,'(①本体)入力画面'!$E$16:$E$55,"計画",'(①本体)入力画面'!$K$16:$K$55,'（品目計　今回請求）修正しない事 '!$B44)</f>
        <v>0</v>
      </c>
      <c r="J44" s="271"/>
      <c r="K44" s="232">
        <v>8</v>
      </c>
      <c r="L44" s="826" t="s">
        <v>219</v>
      </c>
      <c r="M44" s="827"/>
      <c r="N44" s="229">
        <f>COUNTIFS('(①本体)入力画面'!$E$16:$E$55,"計画",'(①本体)入力画面'!$K$16:$K$55,L44,'(①本体)入力画面'!U$16:U$55,1,'(①本体)入力画面'!$R$16:$R$55,"初 年 度")+COUNTIFS('(①本体)入力画面'!$E$16:$E$55,"計画",'(①本体)入力画面'!$K$16:$K$55,L44,'(①本体)入力画面'!AO$16:AO$55,1,'(①本体)入力画面'!$R$16:$R$55,"初 年 度",'(①本体)入力画面'!$F$16:$F$55,"今回請求")</f>
        <v>0</v>
      </c>
      <c r="O44" s="230">
        <f>SUMIFS('(①本体)入力画面'!$EY$16:$EY$55,'(①本体)入力画面'!$E$16:$E$55,"計画",'(①本体)入力画面'!$K$16:$K$55,'（品目計　今回請求）修正しない事 '!$B44,'(①本体)入力画面'!$R$16:$R$55,"初 年 度",'(①本体)入力画面'!$F$16:$F$55,"今回請求")</f>
        <v>0</v>
      </c>
      <c r="P44" s="263">
        <f>SUMIFS('(①本体)入力画面'!$EZ$16:$EZ$55,'(①本体)入力画面'!$E$16:$E$55,"計画",'(①本体)入力画面'!$K$16:$K$55,'（品目計　今回請求）修正しない事 '!$B44,'(①本体)入力画面'!$R$16:$R$55,"初 年 度",'(①本体)入力画面'!$F$16:$F$55,"今回請求")</f>
        <v>0</v>
      </c>
      <c r="Q44" s="263">
        <f>SUMIFS('(①本体)入力画面'!$FB$16:$FB$55,'(①本体)入力画面'!$E$16:$E$55,"計画",'(①本体)入力画面'!$K$16:$K$55,'（品目計　今回請求）修正しない事 '!$B44,'(①本体)入力画面'!$R$16:$R$55,"初 年 度",'(①本体)入力画面'!$F$16:$F$55,"今回請求")</f>
        <v>0</v>
      </c>
      <c r="R44" s="229">
        <f>COUNTIFS('(①本体)入力画面'!$E$16:$E$55,"計画",'(①本体)入力画面'!$K$16:$K$55,L44,'(①本体)入力画面'!U$16:U$55,1,'(①本体)入力画面'!$R$16:$R$55,"次 年 度")+COUNTIFS('(①本体)入力画面'!$E$16:$E$55,"計画",'(①本体)入力画面'!$K$16:$K$55,L44,'(①本体)入力画面'!AO$16:AO$55,1,'(①本体)入力画面'!$R$16:$R$55,"次 年 度",'(①本体)入力画面'!$F$16:$F$55,"今回請求")</f>
        <v>0</v>
      </c>
      <c r="S44" s="273">
        <f>SUMIFS('(①本体)入力画面'!$EY$16:$EY$55,'(①本体)入力画面'!$E$16:$E$55,"計画",'(①本体)入力画面'!$K$16:$K$55,'（品目計　今回請求）修正しない事 '!$B44,'(①本体)入力画面'!$R$16:$R$55,"次 年 度",'(①本体)入力画面'!$F$16:$F$55,"今回請求")</f>
        <v>0</v>
      </c>
      <c r="T44" s="263">
        <f>SUMIFS('(①本体)入力画面'!$EZ$16:$EZ$55,'(①本体)入力画面'!$E$16:$E$55,"計画",'(①本体)入力画面'!$K$16:$K$55,'（品目計　今回請求）修正しない事 '!$B44,'(①本体)入力画面'!$R$16:$R$55,"次 年 度",'(①本体)入力画面'!$F$16:$F$55,"今回請求")</f>
        <v>0</v>
      </c>
      <c r="U44" s="263">
        <f>SUMIFS('(①本体)入力画面'!$FC$16:$FC$55,'(①本体)入力画面'!$E$16:$E$55,"計画",'(①本体)入力画面'!$K$16:$K$55,'（品目計　今回請求）修正しない事 '!$B44,'(①本体)入力画面'!$R$16:$R$55,"次 年 度",'(①本体)入力画面'!$F$16:$F$55,"今回請求")</f>
        <v>0</v>
      </c>
      <c r="V44" s="229">
        <f t="shared" si="3"/>
        <v>0</v>
      </c>
      <c r="W44" s="270">
        <f t="shared" si="3"/>
        <v>0</v>
      </c>
      <c r="X44" s="231">
        <f t="shared" si="3"/>
        <v>0</v>
      </c>
      <c r="Y44" s="264">
        <f t="shared" si="3"/>
        <v>0</v>
      </c>
      <c r="AA44" s="636"/>
      <c r="AB44" s="281"/>
      <c r="AC44" s="281"/>
      <c r="AD44" s="266"/>
      <c r="AE44" s="274"/>
    </row>
    <row r="45" spans="1:37" ht="27" customHeight="1">
      <c r="A45" s="240">
        <v>9</v>
      </c>
      <c r="B45" s="826" t="s">
        <v>220</v>
      </c>
      <c r="C45" s="827"/>
      <c r="D45" s="229">
        <f t="shared" si="1"/>
        <v>0</v>
      </c>
      <c r="E45" s="230">
        <f t="shared" si="1"/>
        <v>0</v>
      </c>
      <c r="F45" s="239">
        <f t="shared" si="1"/>
        <v>0</v>
      </c>
      <c r="G45" s="263">
        <f t="shared" si="1"/>
        <v>0</v>
      </c>
      <c r="H45" s="231">
        <f>SUMIFS('(①本体)入力画面'!$EU$16:$EU$55,'(①本体)入力画面'!$E$16:$E$55,"計画",'(①本体)入力画面'!$K$16:$K$55,'（品目計　今回請求）修正しない事 '!$B45)</f>
        <v>0</v>
      </c>
      <c r="I45" s="231">
        <f>SUMIFS('(①本体)入力画面'!$EV$16:$EV$55,'(①本体)入力画面'!$E$16:$E$55,"計画",'(①本体)入力画面'!$K$16:$K$55,'（品目計　今回請求）修正しない事 '!$B45)</f>
        <v>0</v>
      </c>
      <c r="J45" s="271"/>
      <c r="K45" s="232">
        <v>9</v>
      </c>
      <c r="L45" s="826" t="s">
        <v>220</v>
      </c>
      <c r="M45" s="827"/>
      <c r="N45" s="229">
        <f>COUNTIFS('(①本体)入力画面'!$E$16:$E$55,"計画",'(①本体)入力画面'!$K$16:$K$55,L45,'(①本体)入力画面'!U$16:U$55,1,'(①本体)入力画面'!$R$16:$R$55,"初 年 度")+COUNTIFS('(①本体)入力画面'!$E$16:$E$55,"計画",'(①本体)入力画面'!$K$16:$K$55,L45,'(①本体)入力画面'!AO$16:AO$55,1,'(①本体)入力画面'!$R$16:$R$55,"初 年 度",'(①本体)入力画面'!$F$16:$F$55,"今回請求")</f>
        <v>0</v>
      </c>
      <c r="O45" s="230">
        <f>SUMIFS('(①本体)入力画面'!$EY$16:$EY$55,'(①本体)入力画面'!$E$16:$E$55,"計画",'(①本体)入力画面'!$K$16:$K$55,'（品目計　今回請求）修正しない事 '!$B45,'(①本体)入力画面'!$R$16:$R$55,"初 年 度",'(①本体)入力画面'!$F$16:$F$55,"今回請求")</f>
        <v>0</v>
      </c>
      <c r="P45" s="263">
        <f>SUMIFS('(①本体)入力画面'!$EZ$16:$EZ$55,'(①本体)入力画面'!$E$16:$E$55,"計画",'(①本体)入力画面'!$K$16:$K$55,'（品目計　今回請求）修正しない事 '!$B45,'(①本体)入力画面'!$R$16:$R$55,"初 年 度",'(①本体)入力画面'!$F$16:$F$55,"今回請求")</f>
        <v>0</v>
      </c>
      <c r="Q45" s="263">
        <f>SUMIFS('(①本体)入力画面'!$FB$16:$FB$55,'(①本体)入力画面'!$E$16:$E$55,"計画",'(①本体)入力画面'!$K$16:$K$55,'（品目計　今回請求）修正しない事 '!$B45,'(①本体)入力画面'!$R$16:$R$55,"初 年 度",'(①本体)入力画面'!$F$16:$F$55,"今回請求")</f>
        <v>0</v>
      </c>
      <c r="R45" s="229">
        <f>COUNTIFS('(①本体)入力画面'!$E$16:$E$55,"計画",'(①本体)入力画面'!$K$16:$K$55,L45,'(①本体)入力画面'!U$16:U$55,1,'(①本体)入力画面'!$R$16:$R$55,"次 年 度")+COUNTIFS('(①本体)入力画面'!$E$16:$E$55,"計画",'(①本体)入力画面'!$K$16:$K$55,L45,'(①本体)入力画面'!AO$16:AO$55,1,'(①本体)入力画面'!$R$16:$R$55,"次 年 度",'(①本体)入力画面'!$F$16:$F$55,"今回請求")</f>
        <v>0</v>
      </c>
      <c r="S45" s="273">
        <f>SUMIFS('(①本体)入力画面'!$EY$16:$EY$55,'(①本体)入力画面'!$E$16:$E$55,"計画",'(①本体)入力画面'!$K$16:$K$55,'（品目計　今回請求）修正しない事 '!$B45,'(①本体)入力画面'!$R$16:$R$55,"次 年 度",'(①本体)入力画面'!$F$16:$F$55,"今回請求")</f>
        <v>0</v>
      </c>
      <c r="T45" s="263">
        <f>SUMIFS('(①本体)入力画面'!$EZ$16:$EZ$55,'(①本体)入力画面'!$E$16:$E$55,"計画",'(①本体)入力画面'!$K$16:$K$55,'（品目計　今回請求）修正しない事 '!$B45,'(①本体)入力画面'!$R$16:$R$55,"次 年 度",'(①本体)入力画面'!$F$16:$F$55,"今回請求")</f>
        <v>0</v>
      </c>
      <c r="U45" s="263">
        <f>SUMIFS('(①本体)入力画面'!$FC$16:$FC$55,'(①本体)入力画面'!$E$16:$E$55,"計画",'(①本体)入力画面'!$K$16:$K$55,'（品目計　今回請求）修正しない事 '!$B45,'(①本体)入力画面'!$R$16:$R$55,"次 年 度",'(①本体)入力画面'!$F$16:$F$55,"今回請求")</f>
        <v>0</v>
      </c>
      <c r="V45" s="229">
        <f t="shared" si="3"/>
        <v>0</v>
      </c>
      <c r="W45" s="270">
        <f t="shared" si="3"/>
        <v>0</v>
      </c>
      <c r="X45" s="231">
        <f t="shared" si="3"/>
        <v>0</v>
      </c>
      <c r="Y45" s="264">
        <f t="shared" si="3"/>
        <v>0</v>
      </c>
      <c r="AA45" s="637"/>
      <c r="AB45" s="281"/>
      <c r="AC45" s="281"/>
      <c r="AD45" s="266"/>
      <c r="AE45" s="274"/>
    </row>
    <row r="46" spans="1:37" ht="27" customHeight="1">
      <c r="A46" s="240">
        <v>10</v>
      </c>
      <c r="B46" s="826" t="s">
        <v>221</v>
      </c>
      <c r="C46" s="827"/>
      <c r="D46" s="229">
        <f t="shared" si="1"/>
        <v>0</v>
      </c>
      <c r="E46" s="230">
        <f t="shared" si="1"/>
        <v>0</v>
      </c>
      <c r="F46" s="239">
        <f t="shared" si="1"/>
        <v>0</v>
      </c>
      <c r="G46" s="263">
        <f t="shared" si="1"/>
        <v>0</v>
      </c>
      <c r="H46" s="231">
        <f>SUMIFS('(①本体)入力画面'!$EU$16:$EU$55,'(①本体)入力画面'!$E$16:$E$55,"計画",'(①本体)入力画面'!$K$16:$K$55,'（品目計　今回請求）修正しない事 '!$B46)</f>
        <v>0</v>
      </c>
      <c r="I46" s="231">
        <f>SUMIFS('(①本体)入力画面'!$EV$16:$EV$55,'(①本体)入力画面'!$E$16:$E$55,"計画",'(①本体)入力画面'!$K$16:$K$55,'（品目計　今回請求）修正しない事 '!$B46)</f>
        <v>0</v>
      </c>
      <c r="J46" s="271"/>
      <c r="K46" s="241">
        <v>10</v>
      </c>
      <c r="L46" s="826" t="s">
        <v>221</v>
      </c>
      <c r="M46" s="827"/>
      <c r="N46" s="229">
        <f>COUNTIFS('(①本体)入力画面'!$E$16:$E$55,"計画",'(①本体)入力画面'!$K$16:$K$55,L46,'(①本体)入力画面'!U$16:U$55,1,'(①本体)入力画面'!$R$16:$R$55,"初 年 度")+COUNTIFS('(①本体)入力画面'!$E$16:$E$55,"計画",'(①本体)入力画面'!$K$16:$K$55,L46,'(①本体)入力画面'!AO$16:AO$55,1,'(①本体)入力画面'!$R$16:$R$55,"初 年 度",'(①本体)入力画面'!$F$16:$F$55,"今回請求")</f>
        <v>0</v>
      </c>
      <c r="O46" s="230">
        <f>SUMIFS('(①本体)入力画面'!$EY$16:$EY$55,'(①本体)入力画面'!$E$16:$E$55,"計画",'(①本体)入力画面'!$K$16:$K$55,'（品目計　今回請求）修正しない事 '!$B46,'(①本体)入力画面'!$R$16:$R$55,"初 年 度",'(①本体)入力画面'!$F$16:$F$55,"今回請求")</f>
        <v>0</v>
      </c>
      <c r="P46" s="263">
        <f>SUMIFS('(①本体)入力画面'!$EZ$16:$EZ$55,'(①本体)入力画面'!$E$16:$E$55,"計画",'(①本体)入力画面'!$K$16:$K$55,'（品目計　今回請求）修正しない事 '!$B46,'(①本体)入力画面'!$R$16:$R$55,"初 年 度",'(①本体)入力画面'!$F$16:$F$55,"今回請求")</f>
        <v>0</v>
      </c>
      <c r="Q46" s="263">
        <f>SUMIFS('(①本体)入力画面'!$FB$16:$FB$55,'(①本体)入力画面'!$E$16:$E$55,"計画",'(①本体)入力画面'!$K$16:$K$55,'（品目計　今回請求）修正しない事 '!$B46,'(①本体)入力画面'!$R$16:$R$55,"初 年 度",'(①本体)入力画面'!$F$16:$F$55,"今回請求")</f>
        <v>0</v>
      </c>
      <c r="R46" s="229">
        <f>COUNTIFS('(①本体)入力画面'!$E$16:$E$55,"計画",'(①本体)入力画面'!$K$16:$K$55,L46,'(①本体)入力画面'!U$16:U$55,1,'(①本体)入力画面'!$R$16:$R$55,"次 年 度")+COUNTIFS('(①本体)入力画面'!$E$16:$E$55,"計画",'(①本体)入力画面'!$K$16:$K$55,L46,'(①本体)入力画面'!AO$16:AO$55,1,'(①本体)入力画面'!$R$16:$R$55,"次 年 度",'(①本体)入力画面'!$F$16:$F$55,"今回請求")</f>
        <v>0</v>
      </c>
      <c r="S46" s="273">
        <f>SUMIFS('(①本体)入力画面'!$EY$16:$EY$55,'(①本体)入力画面'!$E$16:$E$55,"計画",'(①本体)入力画面'!$K$16:$K$55,'（品目計　今回請求）修正しない事 '!$B46,'(①本体)入力画面'!$R$16:$R$55,"次 年 度",'(①本体)入力画面'!$F$16:$F$55,"今回請求")</f>
        <v>0</v>
      </c>
      <c r="T46" s="263">
        <f>SUMIFS('(①本体)入力画面'!$EZ$16:$EZ$55,'(①本体)入力画面'!$E$16:$E$55,"計画",'(①本体)入力画面'!$K$16:$K$55,'（品目計　今回請求）修正しない事 '!$B46,'(①本体)入力画面'!$R$16:$R$55,"次 年 度",'(①本体)入力画面'!$F$16:$F$55,"今回請求")</f>
        <v>0</v>
      </c>
      <c r="U46" s="263">
        <f>SUMIFS('(①本体)入力画面'!$FC$16:$FC$55,'(①本体)入力画面'!$E$16:$E$55,"計画",'(①本体)入力画面'!$K$16:$K$55,'（品目計　今回請求）修正しない事 '!$B46,'(①本体)入力画面'!$R$16:$R$55,"次 年 度",'(①本体)入力画面'!$F$16:$F$55,"今回請求")</f>
        <v>0</v>
      </c>
      <c r="V46" s="229">
        <f t="shared" si="3"/>
        <v>0</v>
      </c>
      <c r="W46" s="270">
        <f t="shared" si="3"/>
        <v>0</v>
      </c>
      <c r="X46" s="231">
        <f t="shared" si="3"/>
        <v>0</v>
      </c>
      <c r="Y46" s="264">
        <f t="shared" si="3"/>
        <v>0</v>
      </c>
      <c r="AA46" s="634"/>
      <c r="AB46" s="281"/>
      <c r="AC46" s="281"/>
      <c r="AD46" s="266"/>
      <c r="AE46" s="274"/>
    </row>
    <row r="47" spans="1:37" ht="27" customHeight="1">
      <c r="A47" s="240">
        <v>11</v>
      </c>
      <c r="B47" s="826" t="s">
        <v>222</v>
      </c>
      <c r="C47" s="827"/>
      <c r="D47" s="229">
        <f t="shared" si="1"/>
        <v>0</v>
      </c>
      <c r="E47" s="230">
        <f t="shared" si="1"/>
        <v>0</v>
      </c>
      <c r="F47" s="239">
        <f t="shared" si="1"/>
        <v>0</v>
      </c>
      <c r="G47" s="263">
        <f t="shared" si="1"/>
        <v>0</v>
      </c>
      <c r="H47" s="231">
        <f>SUMIFS('(①本体)入力画面'!$EU$16:$EU$55,'(①本体)入力画面'!$E$16:$E$55,"計画",'(①本体)入力画面'!$K$16:$K$55,'（品目計　今回請求）修正しない事 '!$B47)</f>
        <v>0</v>
      </c>
      <c r="I47" s="231">
        <f>SUMIFS('(①本体)入力画面'!$EV$16:$EV$55,'(①本体)入力画面'!$E$16:$E$55,"計画",'(①本体)入力画面'!$K$16:$K$55,'（品目計　今回請求）修正しない事 '!$B47)</f>
        <v>0</v>
      </c>
      <c r="J47" s="271"/>
      <c r="K47" s="232">
        <v>11</v>
      </c>
      <c r="L47" s="826" t="s">
        <v>222</v>
      </c>
      <c r="M47" s="827"/>
      <c r="N47" s="229">
        <f>COUNTIFS('(①本体)入力画面'!$E$16:$E$55,"計画",'(①本体)入力画面'!$K$16:$K$55,L47,'(①本体)入力画面'!U$16:U$55,1,'(①本体)入力画面'!$R$16:$R$55,"初 年 度")+COUNTIFS('(①本体)入力画面'!$E$16:$E$55,"計画",'(①本体)入力画面'!$K$16:$K$55,L47,'(①本体)入力画面'!AO$16:AO$55,1,'(①本体)入力画面'!$R$16:$R$55,"初 年 度",'(①本体)入力画面'!$F$16:$F$55,"今回請求")</f>
        <v>0</v>
      </c>
      <c r="O47" s="230">
        <f>SUMIFS('(①本体)入力画面'!$EY$16:$EY$55,'(①本体)入力画面'!$E$16:$E$55,"計画",'(①本体)入力画面'!$K$16:$K$55,'（品目計　今回請求）修正しない事 '!$B47,'(①本体)入力画面'!$R$16:$R$55,"初 年 度",'(①本体)入力画面'!$F$16:$F$55,"今回請求")</f>
        <v>0</v>
      </c>
      <c r="P47" s="263">
        <f>SUMIFS('(①本体)入力画面'!$EZ$16:$EZ$55,'(①本体)入力画面'!$E$16:$E$55,"計画",'(①本体)入力画面'!$K$16:$K$55,'（品目計　今回請求）修正しない事 '!$B47,'(①本体)入力画面'!$R$16:$R$55,"初 年 度",'(①本体)入力画面'!$F$16:$F$55,"今回請求")</f>
        <v>0</v>
      </c>
      <c r="Q47" s="263">
        <f>SUMIFS('(①本体)入力画面'!$FB$16:$FB$55,'(①本体)入力画面'!$E$16:$E$55,"計画",'(①本体)入力画面'!$K$16:$K$55,'（品目計　今回請求）修正しない事 '!$B47,'(①本体)入力画面'!$R$16:$R$55,"初 年 度",'(①本体)入力画面'!$F$16:$F$55,"今回請求")</f>
        <v>0</v>
      </c>
      <c r="R47" s="229">
        <f>COUNTIFS('(①本体)入力画面'!$E$16:$E$55,"計画",'(①本体)入力画面'!$K$16:$K$55,L47,'(①本体)入力画面'!U$16:U$55,1,'(①本体)入力画面'!$R$16:$R$55,"次 年 度")+COUNTIFS('(①本体)入力画面'!$E$16:$E$55,"計画",'(①本体)入力画面'!$K$16:$K$55,L47,'(①本体)入力画面'!AO$16:AO$55,1,'(①本体)入力画面'!$R$16:$R$55,"次 年 度",'(①本体)入力画面'!$F$16:$F$55,"今回請求")</f>
        <v>0</v>
      </c>
      <c r="S47" s="273">
        <f>SUMIFS('(①本体)入力画面'!$EY$16:$EY$55,'(①本体)入力画面'!$E$16:$E$55,"計画",'(①本体)入力画面'!$K$16:$K$55,'（品目計　今回請求）修正しない事 '!$B47,'(①本体)入力画面'!$R$16:$R$55,"次 年 度",'(①本体)入力画面'!$F$16:$F$55,"今回請求")</f>
        <v>0</v>
      </c>
      <c r="T47" s="263">
        <f>SUMIFS('(①本体)入力画面'!$EZ$16:$EZ$55,'(①本体)入力画面'!$E$16:$E$55,"計画",'(①本体)入力画面'!$K$16:$K$55,'（品目計　今回請求）修正しない事 '!$B47,'(①本体)入力画面'!$R$16:$R$55,"次 年 度",'(①本体)入力画面'!$F$16:$F$55,"今回請求")</f>
        <v>0</v>
      </c>
      <c r="U47" s="263">
        <f>SUMIFS('(①本体)入力画面'!$FC$16:$FC$55,'(①本体)入力画面'!$E$16:$E$55,"計画",'(①本体)入力画面'!$K$16:$K$55,'（品目計　今回請求）修正しない事 '!$B47,'(①本体)入力画面'!$R$16:$R$55,"次 年 度",'(①本体)入力画面'!$F$16:$F$55,"今回請求")</f>
        <v>0</v>
      </c>
      <c r="V47" s="229">
        <f t="shared" si="3"/>
        <v>0</v>
      </c>
      <c r="W47" s="270">
        <f t="shared" si="3"/>
        <v>0</v>
      </c>
      <c r="X47" s="231">
        <f t="shared" si="3"/>
        <v>0</v>
      </c>
      <c r="Y47" s="264">
        <f t="shared" si="3"/>
        <v>0</v>
      </c>
      <c r="AA47" s="634"/>
      <c r="AB47" s="281"/>
      <c r="AC47" s="281"/>
      <c r="AD47" s="266"/>
      <c r="AE47" s="274"/>
    </row>
    <row r="48" spans="1:37" ht="27" customHeight="1">
      <c r="A48" s="232">
        <v>12</v>
      </c>
      <c r="B48" s="826" t="s">
        <v>223</v>
      </c>
      <c r="C48" s="827"/>
      <c r="D48" s="229">
        <f t="shared" si="1"/>
        <v>0</v>
      </c>
      <c r="E48" s="230">
        <f t="shared" si="1"/>
        <v>0</v>
      </c>
      <c r="F48" s="239">
        <f t="shared" si="1"/>
        <v>0</v>
      </c>
      <c r="G48" s="263">
        <f t="shared" si="1"/>
        <v>0</v>
      </c>
      <c r="H48" s="231">
        <f>SUMIFS('(①本体)入力画面'!$EU$16:$EU$55,'(①本体)入力画面'!$E$16:$E$55,"計画",'(①本体)入力画面'!$K$16:$K$55,'（品目計　今回請求）修正しない事 '!$B48)</f>
        <v>0</v>
      </c>
      <c r="I48" s="231">
        <f>SUMIFS('(①本体)入力画面'!$EV$16:$EV$55,'(①本体)入力画面'!$E$16:$E$55,"計画",'(①本体)入力画面'!$K$16:$K$55,'（品目計　今回請求）修正しない事 '!$B48)</f>
        <v>0</v>
      </c>
      <c r="J48" s="271"/>
      <c r="K48" s="232">
        <v>12</v>
      </c>
      <c r="L48" s="826" t="s">
        <v>223</v>
      </c>
      <c r="M48" s="827"/>
      <c r="N48" s="229">
        <f>COUNTIFS('(①本体)入力画面'!$E$16:$E$55,"計画",'(①本体)入力画面'!$K$16:$K$55,L48,'(①本体)入力画面'!U$16:U$55,1,'(①本体)入力画面'!$R$16:$R$55,"初 年 度")+COUNTIFS('(①本体)入力画面'!$E$16:$E$55,"計画",'(①本体)入力画面'!$K$16:$K$55,L48,'(①本体)入力画面'!AO$16:AO$55,1,'(①本体)入力画面'!$R$16:$R$55,"初 年 度",'(①本体)入力画面'!$F$16:$F$55,"今回請求")</f>
        <v>0</v>
      </c>
      <c r="O48" s="230">
        <f>SUMIFS('(①本体)入力画面'!$EY$16:$EY$55,'(①本体)入力画面'!$E$16:$E$55,"計画",'(①本体)入力画面'!$K$16:$K$55,'（品目計　今回請求）修正しない事 '!$B48,'(①本体)入力画面'!$R$16:$R$55,"初 年 度",'(①本体)入力画面'!$F$16:$F$55,"今回請求")</f>
        <v>0</v>
      </c>
      <c r="P48" s="263">
        <f>SUMIFS('(①本体)入力画面'!$EZ$16:$EZ$55,'(①本体)入力画面'!$E$16:$E$55,"計画",'(①本体)入力画面'!$K$16:$K$55,'（品目計　今回請求）修正しない事 '!$B48,'(①本体)入力画面'!$R$16:$R$55,"初 年 度",'(①本体)入力画面'!$F$16:$F$55,"今回請求")</f>
        <v>0</v>
      </c>
      <c r="Q48" s="263">
        <f>SUMIFS('(①本体)入力画面'!$FB$16:$FB$55,'(①本体)入力画面'!$E$16:$E$55,"計画",'(①本体)入力画面'!$K$16:$K$55,'（品目計　今回請求）修正しない事 '!$B48,'(①本体)入力画面'!$R$16:$R$55,"初 年 度",'(①本体)入力画面'!$F$16:$F$55,"今回請求")</f>
        <v>0</v>
      </c>
      <c r="R48" s="229">
        <f>COUNTIFS('(①本体)入力画面'!$E$16:$E$55,"計画",'(①本体)入力画面'!$K$16:$K$55,L48,'(①本体)入力画面'!U$16:U$55,1,'(①本体)入力画面'!$R$16:$R$55,"次 年 度")+COUNTIFS('(①本体)入力画面'!$E$16:$E$55,"計画",'(①本体)入力画面'!$K$16:$K$55,L48,'(①本体)入力画面'!AO$16:AO$55,1,'(①本体)入力画面'!$R$16:$R$55,"次 年 度",'(①本体)入力画面'!$F$16:$F$55,"今回請求")</f>
        <v>0</v>
      </c>
      <c r="S48" s="273">
        <f>SUMIFS('(①本体)入力画面'!$EY$16:$EY$55,'(①本体)入力画面'!$E$16:$E$55,"計画",'(①本体)入力画面'!$K$16:$K$55,'（品目計　今回請求）修正しない事 '!$B48,'(①本体)入力画面'!$R$16:$R$55,"次 年 度",'(①本体)入力画面'!$F$16:$F$55,"今回請求")</f>
        <v>0</v>
      </c>
      <c r="T48" s="263">
        <f>SUMIFS('(①本体)入力画面'!$EZ$16:$EZ$55,'(①本体)入力画面'!$E$16:$E$55,"計画",'(①本体)入力画面'!$K$16:$K$55,'（品目計　今回請求）修正しない事 '!$B48,'(①本体)入力画面'!$R$16:$R$55,"次 年 度",'(①本体)入力画面'!$F$16:$F$55,"今回請求")</f>
        <v>0</v>
      </c>
      <c r="U48" s="263">
        <f>SUMIFS('(①本体)入力画面'!$FC$16:$FC$55,'(①本体)入力画面'!$E$16:$E$55,"計画",'(①本体)入力画面'!$K$16:$K$55,'（品目計　今回請求）修正しない事 '!$B48,'(①本体)入力画面'!$R$16:$R$55,"次 年 度",'(①本体)入力画面'!$F$16:$F$55,"今回請求")</f>
        <v>0</v>
      </c>
      <c r="V48" s="229">
        <f t="shared" si="3"/>
        <v>0</v>
      </c>
      <c r="W48" s="270">
        <f t="shared" si="3"/>
        <v>0</v>
      </c>
      <c r="X48" s="231">
        <f t="shared" si="3"/>
        <v>0</v>
      </c>
      <c r="Y48" s="264">
        <f t="shared" si="3"/>
        <v>0</v>
      </c>
      <c r="AA48" s="634"/>
      <c r="AB48" s="281"/>
      <c r="AC48" s="281"/>
      <c r="AD48" s="266"/>
      <c r="AE48" s="274"/>
    </row>
    <row r="49" spans="1:39" ht="27" customHeight="1">
      <c r="A49" s="626">
        <v>13</v>
      </c>
      <c r="B49" s="826" t="s">
        <v>224</v>
      </c>
      <c r="C49" s="827"/>
      <c r="D49" s="229">
        <f t="shared" si="1"/>
        <v>0</v>
      </c>
      <c r="E49" s="230">
        <f t="shared" si="1"/>
        <v>0</v>
      </c>
      <c r="F49" s="239">
        <f t="shared" si="1"/>
        <v>0</v>
      </c>
      <c r="G49" s="263">
        <f t="shared" si="1"/>
        <v>0</v>
      </c>
      <c r="H49" s="231">
        <f>SUMIFS('(①本体)入力画面'!$EU$16:$EU$55,'(①本体)入力画面'!$E$16:$E$55,"計画",'(①本体)入力画面'!$K$16:$K$55,'（品目計　今回請求）修正しない事 '!$B49)</f>
        <v>0</v>
      </c>
      <c r="I49" s="231">
        <f>SUMIFS('(①本体)入力画面'!$EV$16:$EV$55,'(①本体)入力画面'!$E$16:$E$55,"計画",'(①本体)入力画面'!$K$16:$K$55,'（品目計　今回請求）修正しない事 '!$B49)</f>
        <v>0</v>
      </c>
      <c r="J49" s="271"/>
      <c r="K49" s="232">
        <v>13</v>
      </c>
      <c r="L49" s="826" t="s">
        <v>224</v>
      </c>
      <c r="M49" s="827"/>
      <c r="N49" s="229">
        <f>COUNTIFS('(①本体)入力画面'!$E$16:$E$55,"計画",'(①本体)入力画面'!$K$16:$K$55,L49,'(①本体)入力画面'!U$16:U$55,1,'(①本体)入力画面'!$R$16:$R$55,"初 年 度")+COUNTIFS('(①本体)入力画面'!$E$16:$E$55,"計画",'(①本体)入力画面'!$K$16:$K$55,L49,'(①本体)入力画面'!AO$16:AO$55,1,'(①本体)入力画面'!$R$16:$R$55,"初 年 度",'(①本体)入力画面'!$F$16:$F$55,"今回請求")</f>
        <v>0</v>
      </c>
      <c r="O49" s="230">
        <f>SUMIFS('(①本体)入力画面'!$EY$16:$EY$55,'(①本体)入力画面'!$E$16:$E$55,"計画",'(①本体)入力画面'!$K$16:$K$55,'（品目計　今回請求）修正しない事 '!$B49,'(①本体)入力画面'!$R$16:$R$55,"初 年 度",'(①本体)入力画面'!$F$16:$F$55,"今回請求")</f>
        <v>0</v>
      </c>
      <c r="P49" s="263">
        <f>SUMIFS('(①本体)入力画面'!$EZ$16:$EZ$55,'(①本体)入力画面'!$E$16:$E$55,"計画",'(①本体)入力画面'!$K$16:$K$55,'（品目計　今回請求）修正しない事 '!$B49,'(①本体)入力画面'!$R$16:$R$55,"初 年 度",'(①本体)入力画面'!$F$16:$F$55,"今回請求")</f>
        <v>0</v>
      </c>
      <c r="Q49" s="263">
        <f>SUMIFS('(①本体)入力画面'!$FB$16:$FB$55,'(①本体)入力画面'!$E$16:$E$55,"計画",'(①本体)入力画面'!$K$16:$K$55,'（品目計　今回請求）修正しない事 '!$B49,'(①本体)入力画面'!$R$16:$R$55,"初 年 度",'(①本体)入力画面'!$F$16:$F$55,"今回請求")</f>
        <v>0</v>
      </c>
      <c r="R49" s="229">
        <f>COUNTIFS('(①本体)入力画面'!$E$16:$E$55,"計画",'(①本体)入力画面'!$K$16:$K$55,L49,'(①本体)入力画面'!U$16:U$55,1,'(①本体)入力画面'!$R$16:$R$55,"次 年 度")+COUNTIFS('(①本体)入力画面'!$E$16:$E$55,"計画",'(①本体)入力画面'!$K$16:$K$55,L49,'(①本体)入力画面'!AO$16:AO$55,1,'(①本体)入力画面'!$R$16:$R$55,"次 年 度",'(①本体)入力画面'!$F$16:$F$55,"今回請求")</f>
        <v>0</v>
      </c>
      <c r="S49" s="273">
        <f>SUMIFS('(①本体)入力画面'!$EY$16:$EY$55,'(①本体)入力画面'!$E$16:$E$55,"計画",'(①本体)入力画面'!$K$16:$K$55,'（品目計　今回請求）修正しない事 '!$B49,'(①本体)入力画面'!$R$16:$R$55,"次 年 度",'(①本体)入力画面'!$F$16:$F$55,"今回請求")</f>
        <v>0</v>
      </c>
      <c r="T49" s="263">
        <f>SUMIFS('(①本体)入力画面'!$EZ$16:$EZ$55,'(①本体)入力画面'!$E$16:$E$55,"計画",'(①本体)入力画面'!$K$16:$K$55,'（品目計　今回請求）修正しない事 '!$B49,'(①本体)入力画面'!$R$16:$R$55,"次 年 度",'(①本体)入力画面'!$F$16:$F$55,"今回請求")</f>
        <v>0</v>
      </c>
      <c r="U49" s="263">
        <f>SUMIFS('(①本体)入力画面'!$FC$16:$FC$55,'(①本体)入力画面'!$E$16:$E$55,"計画",'(①本体)入力画面'!$K$16:$K$55,'（品目計　今回請求）修正しない事 '!$B49,'(①本体)入力画面'!$R$16:$R$55,"次 年 度",'(①本体)入力画面'!$F$16:$F$55,"今回請求")</f>
        <v>0</v>
      </c>
      <c r="V49" s="229">
        <f t="shared" si="3"/>
        <v>0</v>
      </c>
      <c r="W49" s="270">
        <f t="shared" si="3"/>
        <v>0</v>
      </c>
      <c r="X49" s="231">
        <f t="shared" si="3"/>
        <v>0</v>
      </c>
      <c r="Y49" s="264">
        <f t="shared" si="3"/>
        <v>0</v>
      </c>
      <c r="AA49" s="634"/>
      <c r="AB49" s="281"/>
      <c r="AC49" s="281"/>
      <c r="AD49" s="266"/>
      <c r="AE49" s="274"/>
    </row>
    <row r="50" spans="1:39" ht="27" customHeight="1">
      <c r="A50" s="232">
        <v>14</v>
      </c>
      <c r="B50" s="828" t="s">
        <v>225</v>
      </c>
      <c r="C50" s="829"/>
      <c r="D50" s="229">
        <f t="shared" si="1"/>
        <v>0</v>
      </c>
      <c r="E50" s="230">
        <f t="shared" si="1"/>
        <v>0</v>
      </c>
      <c r="F50" s="239">
        <f t="shared" si="1"/>
        <v>0</v>
      </c>
      <c r="G50" s="263">
        <f t="shared" si="1"/>
        <v>0</v>
      </c>
      <c r="H50" s="231">
        <f>SUMIFS('(①本体)入力画面'!$EU$16:$EU$55,'(①本体)入力画面'!$E$16:$E$55,"計画",'(①本体)入力画面'!$K$16:$K$55,'（品目計　今回請求）修正しない事 '!$B50)</f>
        <v>0</v>
      </c>
      <c r="I50" s="231">
        <f>SUMIFS('(①本体)入力画面'!$EV$16:$EV$55,'(①本体)入力画面'!$E$16:$E$55,"計画",'(①本体)入力画面'!$K$16:$K$55,'（品目計　今回請求）修正しない事 '!$B50)</f>
        <v>0</v>
      </c>
      <c r="J50" s="271"/>
      <c r="K50" s="232">
        <v>14</v>
      </c>
      <c r="L50" s="828" t="s">
        <v>225</v>
      </c>
      <c r="M50" s="829"/>
      <c r="N50" s="229">
        <f>COUNTIFS('(①本体)入力画面'!$E$16:$E$55,"計画",'(①本体)入力画面'!$K$16:$K$55,L50,'(①本体)入力画面'!U$16:U$55,1,'(①本体)入力画面'!$R$16:$R$55,"初 年 度")+COUNTIFS('(①本体)入力画面'!$E$16:$E$55,"計画",'(①本体)入力画面'!$K$16:$K$55,L50,'(①本体)入力画面'!AO$16:AO$55,1,'(①本体)入力画面'!$R$16:$R$55,"初 年 度",'(①本体)入力画面'!$F$16:$F$55,"今回請求")</f>
        <v>0</v>
      </c>
      <c r="O50" s="230">
        <f>SUMIFS('(①本体)入力画面'!$EY$16:$EY$55,'(①本体)入力画面'!$E$16:$E$55,"計画",'(①本体)入力画面'!$K$16:$K$55,'（品目計　今回請求）修正しない事 '!$B50,'(①本体)入力画面'!$R$16:$R$55,"初 年 度",'(①本体)入力画面'!$F$16:$F$55,"今回請求")</f>
        <v>0</v>
      </c>
      <c r="P50" s="263">
        <f>SUMIFS('(①本体)入力画面'!$EZ$16:$EZ$55,'(①本体)入力画面'!$E$16:$E$55,"計画",'(①本体)入力画面'!$K$16:$K$55,'（品目計　今回請求）修正しない事 '!$B50,'(①本体)入力画面'!$R$16:$R$55,"初 年 度",'(①本体)入力画面'!$F$16:$F$55,"今回請求")</f>
        <v>0</v>
      </c>
      <c r="Q50" s="263">
        <f>SUMIFS('(①本体)入力画面'!$FB$16:$FB$55,'(①本体)入力画面'!$E$16:$E$55,"計画",'(①本体)入力画面'!$K$16:$K$55,'（品目計　今回請求）修正しない事 '!$B50,'(①本体)入力画面'!$R$16:$R$55,"初 年 度",'(①本体)入力画面'!$F$16:$F$55,"今回請求")</f>
        <v>0</v>
      </c>
      <c r="R50" s="229">
        <f>COUNTIFS('(①本体)入力画面'!$E$16:$E$55,"計画",'(①本体)入力画面'!$K$16:$K$55,L50,'(①本体)入力画面'!U$16:U$55,1,'(①本体)入力画面'!$R$16:$R$55,"次 年 度")+COUNTIFS('(①本体)入力画面'!$E$16:$E$55,"計画",'(①本体)入力画面'!$K$16:$K$55,L50,'(①本体)入力画面'!AO$16:AO$55,1,'(①本体)入力画面'!$R$16:$R$55,"次 年 度",'(①本体)入力画面'!$F$16:$F$55,"今回請求")</f>
        <v>0</v>
      </c>
      <c r="S50" s="273">
        <f>SUMIFS('(①本体)入力画面'!$EY$16:$EY$55,'(①本体)入力画面'!$E$16:$E$55,"計画",'(①本体)入力画面'!$K$16:$K$55,'（品目計　今回請求）修正しない事 '!$B50,'(①本体)入力画面'!$R$16:$R$55,"次 年 度",'(①本体)入力画面'!$F$16:$F$55,"今回請求")</f>
        <v>0</v>
      </c>
      <c r="T50" s="263">
        <f>SUMIFS('(①本体)入力画面'!$EZ$16:$EZ$55,'(①本体)入力画面'!$E$16:$E$55,"計画",'(①本体)入力画面'!$K$16:$K$55,'（品目計　今回請求）修正しない事 '!$B50,'(①本体)入力画面'!$R$16:$R$55,"次 年 度",'(①本体)入力画面'!$F$16:$F$55,"今回請求")</f>
        <v>0</v>
      </c>
      <c r="U50" s="263">
        <f>SUMIFS('(①本体)入力画面'!$FC$16:$FC$55,'(①本体)入力画面'!$E$16:$E$55,"計画",'(①本体)入力画面'!$K$16:$K$55,'（品目計　今回請求）修正しない事 '!$B50,'(①本体)入力画面'!$R$16:$R$55,"次 年 度",'(①本体)入力画面'!$F$16:$F$55,"今回請求")</f>
        <v>0</v>
      </c>
      <c r="V50" s="229">
        <f t="shared" si="3"/>
        <v>0</v>
      </c>
      <c r="W50" s="270">
        <f t="shared" si="3"/>
        <v>0</v>
      </c>
      <c r="X50" s="231">
        <f t="shared" si="3"/>
        <v>0</v>
      </c>
      <c r="Y50" s="264">
        <f t="shared" si="3"/>
        <v>0</v>
      </c>
      <c r="AA50" s="638" t="s">
        <v>261</v>
      </c>
      <c r="AB50" s="263">
        <f>P53+T53</f>
        <v>0</v>
      </c>
      <c r="AC50" s="263">
        <f>Q53+U53</f>
        <v>0</v>
      </c>
      <c r="AD50" s="268">
        <f>Q53</f>
        <v>0</v>
      </c>
      <c r="AE50" s="243">
        <f>U53</f>
        <v>0</v>
      </c>
    </row>
    <row r="51" spans="1:39" ht="27" customHeight="1">
      <c r="A51" s="626">
        <v>15</v>
      </c>
      <c r="B51" s="828" t="s">
        <v>226</v>
      </c>
      <c r="C51" s="829"/>
      <c r="D51" s="229">
        <f t="shared" si="1"/>
        <v>0</v>
      </c>
      <c r="E51" s="230">
        <f t="shared" si="1"/>
        <v>0</v>
      </c>
      <c r="F51" s="239">
        <f t="shared" si="1"/>
        <v>0</v>
      </c>
      <c r="G51" s="263">
        <f t="shared" si="1"/>
        <v>0</v>
      </c>
      <c r="H51" s="231">
        <f>SUMIFS('(①本体)入力画面'!$EU$16:$EU$55,'(①本体)入力画面'!$E$16:$E$55,"計画",'(①本体)入力画面'!$K$16:$K$55,'（品目計　今回請求）修正しない事 '!$B51)</f>
        <v>0</v>
      </c>
      <c r="I51" s="231">
        <f>SUMIFS('(①本体)入力画面'!$EV$16:$EV$55,'(①本体)入力画面'!$E$16:$E$55,"計画",'(①本体)入力画面'!$K$16:$K$55,'（品目計　今回請求）修正しない事 '!$B51)</f>
        <v>0</v>
      </c>
      <c r="J51" s="271"/>
      <c r="K51" s="232">
        <v>15</v>
      </c>
      <c r="L51" s="828" t="s">
        <v>226</v>
      </c>
      <c r="M51" s="829"/>
      <c r="N51" s="229">
        <f>COUNTIFS('(①本体)入力画面'!$E$16:$E$55,"計画",'(①本体)入力画面'!$K$16:$K$55,L51,'(①本体)入力画面'!U$16:U$55,1,'(①本体)入力画面'!$R$16:$R$55,"初 年 度")+COUNTIFS('(①本体)入力画面'!$E$16:$E$55,"計画",'(①本体)入力画面'!$K$16:$K$55,L51,'(①本体)入力画面'!AO$16:AO$55,1,'(①本体)入力画面'!$R$16:$R$55,"初 年 度",'(①本体)入力画面'!$F$16:$F$55,"今回請求")</f>
        <v>0</v>
      </c>
      <c r="O51" s="230">
        <f>SUMIFS('(①本体)入力画面'!$EY$16:$EY$55,'(①本体)入力画面'!$E$16:$E$55,"計画",'(①本体)入力画面'!$K$16:$K$55,'（品目計　今回請求）修正しない事 '!$B51,'(①本体)入力画面'!$R$16:$R$55,"初 年 度",'(①本体)入力画面'!$F$16:$F$55,"今回請求")</f>
        <v>0</v>
      </c>
      <c r="P51" s="263">
        <f>SUMIFS('(①本体)入力画面'!$EZ$16:$EZ$55,'(①本体)入力画面'!$E$16:$E$55,"計画",'(①本体)入力画面'!$K$16:$K$55,'（品目計　今回請求）修正しない事 '!$B51,'(①本体)入力画面'!$R$16:$R$55,"初 年 度",'(①本体)入力画面'!$F$16:$F$55,"今回請求")</f>
        <v>0</v>
      </c>
      <c r="Q51" s="263">
        <f>SUMIFS('(①本体)入力画面'!$FB$16:$FB$55,'(①本体)入力画面'!$E$16:$E$55,"計画",'(①本体)入力画面'!$K$16:$K$55,'（品目計　今回請求）修正しない事 '!$B51,'(①本体)入力画面'!$R$16:$R$55,"初 年 度",'(①本体)入力画面'!$F$16:$F$55,"今回請求")</f>
        <v>0</v>
      </c>
      <c r="R51" s="229">
        <f>COUNTIFS('(①本体)入力画面'!$E$16:$E$55,"計画",'(①本体)入力画面'!$K$16:$K$55,L51,'(①本体)入力画面'!U$16:U$55,1,'(①本体)入力画面'!$R$16:$R$55,"次 年 度")+COUNTIFS('(①本体)入力画面'!$E$16:$E$55,"計画",'(①本体)入力画面'!$K$16:$K$55,L51,'(①本体)入力画面'!AO$16:AO$55,1,'(①本体)入力画面'!$R$16:$R$55,"次 年 度",'(①本体)入力画面'!$F$16:$F$55,"今回請求")</f>
        <v>0</v>
      </c>
      <c r="S51" s="273">
        <f>SUMIFS('(①本体)入力画面'!$EY$16:$EY$55,'(①本体)入力画面'!$E$16:$E$55,"計画",'(①本体)入力画面'!$K$16:$K$55,'（品目計　今回請求）修正しない事 '!$B51,'(①本体)入力画面'!$R$16:$R$55,"次 年 度",'(①本体)入力画面'!$F$16:$F$55,"今回請求")</f>
        <v>0</v>
      </c>
      <c r="T51" s="263">
        <f>SUMIFS('(①本体)入力画面'!$EZ$16:$EZ$55,'(①本体)入力画面'!$E$16:$E$55,"計画",'(①本体)入力画面'!$K$16:$K$55,'（品目計　今回請求）修正しない事 '!$B51,'(①本体)入力画面'!$R$16:$R$55,"次 年 度",'(①本体)入力画面'!$F$16:$F$55,"今回請求")</f>
        <v>0</v>
      </c>
      <c r="U51" s="263">
        <f>SUMIFS('(①本体)入力画面'!$FC$16:$FC$55,'(①本体)入力画面'!$E$16:$E$55,"計画",'(①本体)入力画面'!$K$16:$K$55,'（品目計　今回請求）修正しない事 '!$B51,'(①本体)入力画面'!$R$16:$R$55,"次 年 度",'(①本体)入力画面'!$F$16:$F$55,"今回請求")</f>
        <v>0</v>
      </c>
      <c r="V51" s="229">
        <f t="shared" si="3"/>
        <v>0</v>
      </c>
      <c r="W51" s="270">
        <f t="shared" si="3"/>
        <v>0</v>
      </c>
      <c r="X51" s="231">
        <f t="shared" si="3"/>
        <v>0</v>
      </c>
      <c r="Y51" s="264">
        <f t="shared" si="3"/>
        <v>0</v>
      </c>
      <c r="AA51" s="639"/>
      <c r="AB51" s="281"/>
      <c r="AC51" s="281"/>
      <c r="AD51" s="266"/>
      <c r="AE51" s="274"/>
    </row>
    <row r="52" spans="1:39" ht="27" customHeight="1">
      <c r="A52" s="232">
        <v>16</v>
      </c>
      <c r="B52" s="826" t="s">
        <v>84</v>
      </c>
      <c r="C52" s="827"/>
      <c r="D52" s="229">
        <f t="shared" si="1"/>
        <v>0</v>
      </c>
      <c r="E52" s="230">
        <f t="shared" si="1"/>
        <v>0</v>
      </c>
      <c r="F52" s="239">
        <f t="shared" si="1"/>
        <v>0</v>
      </c>
      <c r="G52" s="263">
        <f t="shared" si="1"/>
        <v>0</v>
      </c>
      <c r="H52" s="231">
        <f>SUMIFS('(①本体)入力画面'!$EU$16:$EU$55,'(①本体)入力画面'!$E$16:$E$55,"計画",'(①本体)入力画面'!$K$16:$K$55,'（品目計　今回請求）修正しない事 '!$B52)</f>
        <v>0</v>
      </c>
      <c r="I52" s="231">
        <f>SUMIFS('(①本体)入力画面'!$EV$16:$EV$55,'(①本体)入力画面'!$E$16:$E$55,"計画",'(①本体)入力画面'!$K$16:$K$55,'（品目計　今回請求）修正しない事 '!$B52)</f>
        <v>0</v>
      </c>
      <c r="J52" s="271"/>
      <c r="K52" s="232">
        <v>16</v>
      </c>
      <c r="L52" s="826" t="s">
        <v>84</v>
      </c>
      <c r="M52" s="827"/>
      <c r="N52" s="229">
        <f>COUNTIFS('(①本体)入力画面'!$E$16:$E$55,"計画",'(①本体)入力画面'!$K$16:$K$55,L52,'(①本体)入力画面'!U$16:U$55,1,'(①本体)入力画面'!$R$16:$R$55,"初 年 度")+COUNTIFS('(①本体)入力画面'!$E$16:$E$55,"計画",'(①本体)入力画面'!$K$16:$K$55,L52,'(①本体)入力画面'!AO$16:AO$55,1,'(①本体)入力画面'!$R$16:$R$55,"初 年 度",'(①本体)入力画面'!$F$16:$F$55,"今回請求")</f>
        <v>0</v>
      </c>
      <c r="O52" s="230">
        <f>SUMIFS('(①本体)入力画面'!$EY$16:$EY$55,'(①本体)入力画面'!$E$16:$E$55,"計画",'(①本体)入力画面'!$K$16:$K$55,'（品目計　今回請求）修正しない事 '!$B52,'(①本体)入力画面'!$R$16:$R$55,"初 年 度",'(①本体)入力画面'!$F$16:$F$55,"今回請求")</f>
        <v>0</v>
      </c>
      <c r="P52" s="263">
        <f>SUMIFS('(①本体)入力画面'!$EZ$16:$EZ$55,'(①本体)入力画面'!$E$16:$E$55,"計画",'(①本体)入力画面'!$K$16:$K$55,'（品目計　今回請求）修正しない事 '!$B52,'(①本体)入力画面'!$R$16:$R$55,"初 年 度",'(①本体)入力画面'!$F$16:$F$55,"今回請求")</f>
        <v>0</v>
      </c>
      <c r="Q52" s="263">
        <f>SUMIFS('(①本体)入力画面'!$FB$16:$FB$55,'(①本体)入力画面'!$E$16:$E$55,"計画",'(①本体)入力画面'!$K$16:$K$55,'（品目計　今回請求）修正しない事 '!$B52,'(①本体)入力画面'!$R$16:$R$55,"初 年 度",'(①本体)入力画面'!$F$16:$F$55,"今回請求")</f>
        <v>0</v>
      </c>
      <c r="R52" s="229">
        <f>COUNTIFS('(①本体)入力画面'!$E$16:$E$55,"計画",'(①本体)入力画面'!$K$16:$K$55,L52,'(①本体)入力画面'!U$16:U$55,1,'(①本体)入力画面'!$R$16:$R$55,"次 年 度")+COUNTIFS('(①本体)入力画面'!$E$16:$E$55,"計画",'(①本体)入力画面'!$K$16:$K$55,L52,'(①本体)入力画面'!AO$16:AO$55,1,'(①本体)入力画面'!$R$16:$R$55,"次 年 度",'(①本体)入力画面'!$F$16:$F$55,"今回請求")</f>
        <v>0</v>
      </c>
      <c r="S52" s="273">
        <f>SUMIFS('(①本体)入力画面'!$EY$16:$EY$55,'(①本体)入力画面'!$E$16:$E$55,"計画",'(①本体)入力画面'!$K$16:$K$55,'（品目計　今回請求）修正しない事 '!$B52,'(①本体)入力画面'!$R$16:$R$55,"次 年 度",'(①本体)入力画面'!$F$16:$F$55,"今回請求")</f>
        <v>0</v>
      </c>
      <c r="T52" s="263">
        <f>SUMIFS('(①本体)入力画面'!$EZ$16:$EZ$55,'(①本体)入力画面'!$E$16:$E$55,"計画",'(①本体)入力画面'!$K$16:$K$55,'（品目計　今回請求）修正しない事 '!$B52,'(①本体)入力画面'!$R$16:$R$55,"次 年 度",'(①本体)入力画面'!$F$16:$F$55,"今回請求")</f>
        <v>0</v>
      </c>
      <c r="U52" s="263">
        <f>SUMIFS('(①本体)入力画面'!$FC$16:$FC$55,'(①本体)入力画面'!$E$16:$E$55,"計画",'(①本体)入力画面'!$K$16:$K$55,'（品目計　今回請求）修正しない事 '!$B52,'(①本体)入力画面'!$R$16:$R$55,"次 年 度",'(①本体)入力画面'!$F$16:$F$55,"今回請求")</f>
        <v>0</v>
      </c>
      <c r="V52" s="229">
        <f t="shared" si="3"/>
        <v>0</v>
      </c>
      <c r="W52" s="270">
        <f t="shared" si="3"/>
        <v>0</v>
      </c>
      <c r="X52" s="231">
        <f t="shared" si="3"/>
        <v>0</v>
      </c>
      <c r="Y52" s="264">
        <f t="shared" si="3"/>
        <v>0</v>
      </c>
      <c r="AA52" s="253"/>
      <c r="AB52" s="281"/>
      <c r="AC52" s="281"/>
      <c r="AD52" s="266"/>
      <c r="AE52" s="274"/>
    </row>
    <row r="53" spans="1:39" ht="27" customHeight="1">
      <c r="A53" s="242"/>
      <c r="B53" s="830" t="s">
        <v>198</v>
      </c>
      <c r="C53" s="831"/>
      <c r="D53" s="229">
        <f t="shared" ref="D53:G53" si="4">SUM(D37:D52)</f>
        <v>0</v>
      </c>
      <c r="E53" s="230">
        <f t="shared" si="4"/>
        <v>0</v>
      </c>
      <c r="F53" s="243">
        <f t="shared" si="4"/>
        <v>0</v>
      </c>
      <c r="G53" s="263">
        <f t="shared" si="4"/>
        <v>0</v>
      </c>
      <c r="H53" s="231">
        <f>SUM(H37:H52)</f>
        <v>0</v>
      </c>
      <c r="I53" s="231">
        <f>SUM(I37:I52)</f>
        <v>0</v>
      </c>
      <c r="J53" s="271"/>
      <c r="K53" s="628"/>
      <c r="L53" s="830" t="s">
        <v>198</v>
      </c>
      <c r="M53" s="831"/>
      <c r="N53" s="229">
        <f t="shared" ref="N53:Y53" si="5">SUM(N37:N52)</f>
        <v>0</v>
      </c>
      <c r="O53" s="230">
        <f t="shared" si="5"/>
        <v>0</v>
      </c>
      <c r="P53" s="263">
        <f t="shared" si="5"/>
        <v>0</v>
      </c>
      <c r="Q53" s="263">
        <f t="shared" si="5"/>
        <v>0</v>
      </c>
      <c r="R53" s="229">
        <f t="shared" si="5"/>
        <v>0</v>
      </c>
      <c r="S53" s="273">
        <f t="shared" si="5"/>
        <v>0</v>
      </c>
      <c r="T53" s="263">
        <f t="shared" si="5"/>
        <v>0</v>
      </c>
      <c r="U53" s="263">
        <f t="shared" si="5"/>
        <v>0</v>
      </c>
      <c r="V53" s="229">
        <f t="shared" si="5"/>
        <v>0</v>
      </c>
      <c r="W53" s="270">
        <f t="shared" si="5"/>
        <v>0</v>
      </c>
      <c r="X53" s="231">
        <f t="shared" si="5"/>
        <v>0</v>
      </c>
      <c r="Y53" s="264">
        <f t="shared" si="5"/>
        <v>0</v>
      </c>
      <c r="AA53" s="640" t="s">
        <v>262</v>
      </c>
      <c r="AB53" s="263">
        <f>AB40+AB50</f>
        <v>0</v>
      </c>
      <c r="AC53" s="263">
        <f>AC40+AC50</f>
        <v>0</v>
      </c>
      <c r="AD53" s="263">
        <f>AD40+AD50</f>
        <v>0</v>
      </c>
      <c r="AE53" s="231">
        <f>AE40+AE50</f>
        <v>0</v>
      </c>
      <c r="AK53" s="237"/>
    </row>
    <row r="54" spans="1:39" ht="27" customHeight="1">
      <c r="D54" s="641"/>
      <c r="E54" s="641"/>
      <c r="F54" s="641"/>
      <c r="G54" s="642"/>
      <c r="H54" s="641"/>
      <c r="I54" s="641"/>
      <c r="J54" s="235"/>
      <c r="K54" s="235"/>
      <c r="L54" s="641"/>
      <c r="M54" s="641"/>
      <c r="N54" s="244"/>
      <c r="Q54" s="234"/>
      <c r="R54" s="234"/>
      <c r="S54" s="234"/>
      <c r="T54" s="234"/>
      <c r="U54" s="234"/>
      <c r="V54" s="234"/>
      <c r="W54" s="234"/>
      <c r="X54" s="234"/>
      <c r="Y54" s="234"/>
      <c r="Z54" s="234"/>
      <c r="AA54" s="234"/>
      <c r="AB54" s="234"/>
      <c r="AC54" s="234"/>
    </row>
    <row r="55" spans="1:39" ht="27" customHeight="1">
      <c r="A55" s="629"/>
      <c r="B55" s="629"/>
      <c r="C55" s="629"/>
      <c r="D55" s="629"/>
      <c r="E55" s="629"/>
      <c r="F55" s="227"/>
      <c r="G55" s="227"/>
      <c r="H55" s="227"/>
      <c r="I55" s="227"/>
      <c r="J55" s="227"/>
      <c r="K55" s="227"/>
    </row>
    <row r="56" spans="1:39" ht="27" customHeight="1">
      <c r="A56" s="227"/>
      <c r="B56" s="873"/>
      <c r="C56" s="873"/>
      <c r="D56" s="873"/>
      <c r="E56" s="873"/>
      <c r="F56" s="873"/>
      <c r="G56" s="873"/>
      <c r="H56" s="873"/>
      <c r="I56" s="873"/>
      <c r="J56" s="873"/>
      <c r="K56" s="873"/>
      <c r="L56" s="873"/>
      <c r="M56" s="873"/>
      <c r="N56" s="873"/>
    </row>
    <row r="57" spans="1:39" ht="27" customHeight="1">
      <c r="A57" s="227"/>
      <c r="B57" s="227"/>
      <c r="C57" s="227"/>
      <c r="D57" s="227"/>
      <c r="E57" s="227"/>
      <c r="F57" s="227"/>
      <c r="G57" s="227"/>
      <c r="H57" s="227"/>
      <c r="I57" s="227"/>
      <c r="J57" s="227"/>
      <c r="K57" s="227"/>
    </row>
    <row r="58" spans="1:39" ht="27" customHeight="1">
      <c r="B58" s="228"/>
      <c r="C58" s="228"/>
    </row>
    <row r="59" spans="1:39" ht="27" customHeight="1">
      <c r="B59" s="228"/>
      <c r="C59" s="228"/>
      <c r="D59" s="866" t="s">
        <v>249</v>
      </c>
      <c r="E59" s="866"/>
      <c r="F59" s="866"/>
      <c r="G59" s="866"/>
      <c r="H59" s="866"/>
      <c r="I59" s="866"/>
      <c r="J59" s="866"/>
      <c r="K59" s="866"/>
      <c r="L59" s="866"/>
      <c r="M59" s="866"/>
      <c r="N59" s="867"/>
      <c r="O59" s="867"/>
      <c r="P59" s="867"/>
      <c r="Q59" s="867"/>
      <c r="R59" s="867"/>
      <c r="S59" s="867"/>
      <c r="T59" s="867"/>
      <c r="U59" s="867"/>
      <c r="V59" s="867"/>
      <c r="W59" s="867"/>
      <c r="X59" s="867"/>
      <c r="Y59" s="867"/>
      <c r="Z59" s="867"/>
      <c r="AA59" s="867"/>
      <c r="AB59" s="867"/>
      <c r="AC59" s="867"/>
      <c r="AD59" s="867"/>
      <c r="AM59" s="261" t="s">
        <v>186</v>
      </c>
    </row>
    <row r="60" spans="1:39" ht="27" customHeight="1">
      <c r="A60" s="874" t="s">
        <v>209</v>
      </c>
      <c r="B60" s="875"/>
      <c r="C60" s="875"/>
      <c r="D60" s="856" t="s">
        <v>187</v>
      </c>
      <c r="E60" s="857"/>
      <c r="F60" s="857"/>
      <c r="G60" s="857"/>
      <c r="H60" s="857"/>
      <c r="I60" s="857"/>
      <c r="J60" s="857"/>
      <c r="K60" s="857"/>
      <c r="L60" s="857"/>
      <c r="M60" s="857"/>
      <c r="N60" s="857"/>
      <c r="O60" s="857"/>
      <c r="P60" s="857"/>
      <c r="Q60" s="857"/>
      <c r="R60" s="857"/>
      <c r="S60" s="857"/>
      <c r="T60" s="857"/>
      <c r="U60" s="857"/>
      <c r="V60" s="857"/>
      <c r="W60" s="857"/>
      <c r="X60" s="857"/>
      <c r="Y60" s="857"/>
      <c r="Z60" s="857"/>
      <c r="AA60" s="857"/>
      <c r="AB60" s="857"/>
      <c r="AC60" s="857"/>
      <c r="AD60" s="857"/>
      <c r="AE60" s="857"/>
      <c r="AF60" s="857"/>
      <c r="AG60" s="857"/>
      <c r="AH60" s="857"/>
      <c r="AI60" s="857"/>
      <c r="AJ60" s="857"/>
      <c r="AK60" s="857"/>
      <c r="AL60" s="857"/>
      <c r="AM60" s="858"/>
    </row>
    <row r="61" spans="1:39" ht="27" customHeight="1">
      <c r="A61" s="876"/>
      <c r="B61" s="877"/>
      <c r="C61" s="878"/>
      <c r="D61" s="841" t="s">
        <v>188</v>
      </c>
      <c r="E61" s="855"/>
      <c r="F61" s="855"/>
      <c r="G61" s="855"/>
      <c r="H61" s="841" t="s">
        <v>189</v>
      </c>
      <c r="I61" s="855"/>
      <c r="J61" s="855"/>
      <c r="K61" s="855"/>
      <c r="L61" s="882" t="s">
        <v>190</v>
      </c>
      <c r="M61" s="883"/>
      <c r="N61" s="883"/>
      <c r="O61" s="883"/>
      <c r="P61" s="882" t="s">
        <v>191</v>
      </c>
      <c r="Q61" s="883"/>
      <c r="R61" s="883"/>
      <c r="S61" s="883"/>
      <c r="T61" s="841" t="s">
        <v>192</v>
      </c>
      <c r="U61" s="855"/>
      <c r="V61" s="855"/>
      <c r="W61" s="855"/>
      <c r="X61" s="839" t="s">
        <v>193</v>
      </c>
      <c r="Y61" s="884"/>
      <c r="Z61" s="884"/>
      <c r="AA61" s="884"/>
      <c r="AB61" s="856" t="s">
        <v>210</v>
      </c>
      <c r="AC61" s="916"/>
      <c r="AD61" s="916"/>
      <c r="AE61" s="917"/>
      <c r="AF61" s="841" t="s">
        <v>194</v>
      </c>
      <c r="AG61" s="855"/>
      <c r="AH61" s="855"/>
      <c r="AI61" s="855"/>
      <c r="AJ61" s="839" t="s">
        <v>211</v>
      </c>
      <c r="AK61" s="855"/>
      <c r="AL61" s="855"/>
      <c r="AM61" s="837"/>
    </row>
    <row r="62" spans="1:39" ht="27" customHeight="1">
      <c r="A62" s="876"/>
      <c r="B62" s="877"/>
      <c r="C62" s="878"/>
      <c r="D62" s="882" t="s">
        <v>266</v>
      </c>
      <c r="E62" s="924" t="s">
        <v>265</v>
      </c>
      <c r="F62" s="925" t="s">
        <v>195</v>
      </c>
      <c r="G62" s="925" t="s">
        <v>196</v>
      </c>
      <c r="H62" s="926" t="s">
        <v>266</v>
      </c>
      <c r="I62" s="858" t="s">
        <v>265</v>
      </c>
      <c r="J62" s="925" t="s">
        <v>195</v>
      </c>
      <c r="K62" s="925" t="s">
        <v>196</v>
      </c>
      <c r="L62" s="882" t="s">
        <v>266</v>
      </c>
      <c r="M62" s="924" t="s">
        <v>265</v>
      </c>
      <c r="N62" s="925" t="s">
        <v>195</v>
      </c>
      <c r="O62" s="925" t="s">
        <v>196</v>
      </c>
      <c r="P62" s="926" t="s">
        <v>266</v>
      </c>
      <c r="Q62" s="858" t="s">
        <v>265</v>
      </c>
      <c r="R62" s="925" t="s">
        <v>195</v>
      </c>
      <c r="S62" s="925" t="s">
        <v>196</v>
      </c>
      <c r="T62" s="882" t="s">
        <v>266</v>
      </c>
      <c r="U62" s="924" t="s">
        <v>265</v>
      </c>
      <c r="V62" s="925" t="s">
        <v>195</v>
      </c>
      <c r="W62" s="927" t="s">
        <v>197</v>
      </c>
      <c r="X62" s="926" t="s">
        <v>266</v>
      </c>
      <c r="Y62" s="858" t="s">
        <v>265</v>
      </c>
      <c r="Z62" s="925" t="s">
        <v>195</v>
      </c>
      <c r="AA62" s="927" t="s">
        <v>197</v>
      </c>
      <c r="AB62" s="882" t="s">
        <v>266</v>
      </c>
      <c r="AC62" s="924" t="s">
        <v>265</v>
      </c>
      <c r="AD62" s="925" t="s">
        <v>195</v>
      </c>
      <c r="AE62" s="927" t="s">
        <v>197</v>
      </c>
      <c r="AF62" s="926" t="s">
        <v>266</v>
      </c>
      <c r="AG62" s="858" t="s">
        <v>265</v>
      </c>
      <c r="AH62" s="925" t="s">
        <v>195</v>
      </c>
      <c r="AI62" s="927" t="s">
        <v>197</v>
      </c>
      <c r="AJ62" s="882" t="s">
        <v>266</v>
      </c>
      <c r="AK62" s="924" t="s">
        <v>265</v>
      </c>
      <c r="AL62" s="925" t="s">
        <v>195</v>
      </c>
      <c r="AM62" s="927" t="s">
        <v>197</v>
      </c>
    </row>
    <row r="63" spans="1:39" ht="27" customHeight="1">
      <c r="A63" s="879"/>
      <c r="B63" s="880"/>
      <c r="C63" s="881"/>
      <c r="D63" s="882"/>
      <c r="E63" s="924"/>
      <c r="F63" s="925"/>
      <c r="G63" s="925"/>
      <c r="H63" s="926"/>
      <c r="I63" s="858"/>
      <c r="J63" s="925"/>
      <c r="K63" s="925"/>
      <c r="L63" s="882"/>
      <c r="M63" s="924"/>
      <c r="N63" s="925"/>
      <c r="O63" s="925"/>
      <c r="P63" s="926"/>
      <c r="Q63" s="858"/>
      <c r="R63" s="925"/>
      <c r="S63" s="925"/>
      <c r="T63" s="882"/>
      <c r="U63" s="924"/>
      <c r="V63" s="925"/>
      <c r="W63" s="928"/>
      <c r="X63" s="926"/>
      <c r="Y63" s="858"/>
      <c r="Z63" s="925"/>
      <c r="AA63" s="928"/>
      <c r="AB63" s="882"/>
      <c r="AC63" s="924"/>
      <c r="AD63" s="925"/>
      <c r="AE63" s="928"/>
      <c r="AF63" s="926"/>
      <c r="AG63" s="858"/>
      <c r="AH63" s="925"/>
      <c r="AI63" s="928"/>
      <c r="AJ63" s="882"/>
      <c r="AK63" s="924"/>
      <c r="AL63" s="925"/>
      <c r="AM63" s="928"/>
    </row>
    <row r="64" spans="1:39" ht="27" customHeight="1">
      <c r="A64" s="627">
        <v>1</v>
      </c>
      <c r="B64" s="870" t="s">
        <v>212</v>
      </c>
      <c r="C64" s="871"/>
      <c r="D64" s="229">
        <f>COUNTIFS('(①本体)入力画面'!$E$16:$E$55,"実績",'(①本体)入力画面'!$K$16:$K$55,$B64,'(①本体)入力画面'!U$16:U$55,1,'(①本体)入力画面'!$F$16:$F$55,"今回請求")</f>
        <v>0</v>
      </c>
      <c r="E64" s="230">
        <f>SUMIFS('(①本体)入力画面'!$V$16:$V$55,'(①本体)入力画面'!$E$16:$E$55,"実績",'(①本体)入力画面'!$K$16:$K$55,'（品目計　今回請求）修正しない事 '!$B64,'(①本体)入力画面'!$F$16:$F$55,"今回請求")</f>
        <v>0</v>
      </c>
      <c r="F64" s="231">
        <f>SUMIFS('(①本体)入力画面'!$W$16:$W$55,'(①本体)入力画面'!$E$16:$E$55,"実績",'(①本体)入力画面'!$K$16:$K$55,'（品目計　今回請求）修正しない事 '!$B64,'(①本体)入力画面'!$F$16:$F$55,"今回請求")</f>
        <v>0</v>
      </c>
      <c r="G64" s="263">
        <f>SUMIFS('(①本体)入力画面'!$Z$16:$Z$55,'(①本体)入力画面'!$E$16:$E$55,"実績",'(①本体)入力画面'!$K$16:$K$55,'（品目計　今回請求）修正しない事 '!$B64,'(①本体)入力画面'!$F$16:$F$55,"今回請求")</f>
        <v>0</v>
      </c>
      <c r="H64" s="229">
        <f>COUNTIFS('(①本体)入力画面'!$E$16:$E$55,"実績",'(①本体)入力画面'!$K$16:$K$55,B64,'(①本体)入力画面'!AF$16:AF$55,1,'(①本体)入力画面'!$F$16:$F$55,"今回請求")</f>
        <v>0</v>
      </c>
      <c r="I64" s="230">
        <f>SUMIFS('(①本体)入力画面'!$AG$16:$AG$55,'(①本体)入力画面'!$E$16:$E$55,"実績",'(①本体)入力画面'!$K$16:$K$55,'（品目計　今回請求）修正しない事 '!$B64,'(①本体)入力画面'!$F$16:$F$55,"今回請求")</f>
        <v>0</v>
      </c>
      <c r="J64" s="231">
        <f>SUMIFS('(①本体)入力画面'!$AH$16:$AH$55,'(①本体)入力画面'!$E$16:$E$55,"実績",'(①本体)入力画面'!$K$16:$K$55,'（品目計　今回請求）修正しない事 '!$B64,'(①本体)入力画面'!$F$16:$F$55,"今回請求")</f>
        <v>0</v>
      </c>
      <c r="K64" s="263">
        <f>SUMIFS('(①本体)入力画面'!$AI$16:$AI$55,'(①本体)入力画面'!$E$16:$E$55,"実績",'(①本体)入力画面'!$K$16:$K$55,'（品目計　今回請求）修正しない事 '!$B64,'(①本体)入力画面'!$F$16:$F$55,"今回請求")</f>
        <v>0</v>
      </c>
      <c r="L64" s="229">
        <f>COUNTIFS('(①本体)入力画面'!$E$16:$E$55,"実績",'(①本体)入力画面'!$K$16:$K$55,B64,'(①本体)入力画面'!AO$16:AO$55,1,'(①本体)入力画面'!$F$16:$F$55,"今回請求")</f>
        <v>0</v>
      </c>
      <c r="M64" s="230">
        <f>SUMIFS('(①本体)入力画面'!$AP$16:$AP$55,'(①本体)入力画面'!$E$16:$E$55,"実績",'(①本体)入力画面'!$K$16:$K$55,'（品目計　今回請求）修正しない事 '!$B64,'(①本体)入力画面'!$F$16:$F$55,"今回請求")</f>
        <v>0</v>
      </c>
      <c r="N64" s="231">
        <f>SUMIFS('(①本体)入力画面'!$AQ$16:$AQ$55,'(①本体)入力画面'!$E$16:$E$55,"実績",'(①本体)入力画面'!$K$16:$K$55,'（品目計　今回請求）修正しない事 '!$B64,'(①本体)入力画面'!$F$16:$F$55,"今回請求")</f>
        <v>0</v>
      </c>
      <c r="O64" s="263">
        <f>SUMIFS('(①本体)入力画面'!$AT$16:$AT$55,'(①本体)入力画面'!$E$16:$E$55,"実績",'(①本体)入力画面'!$K$16:$K$55,'（品目計　今回請求）修正しない事 '!$B64,'(①本体)入力画面'!$F$16:$F$55,"今回請求")</f>
        <v>0</v>
      </c>
      <c r="P64" s="229">
        <v>0</v>
      </c>
      <c r="Q64" s="230">
        <v>0</v>
      </c>
      <c r="R64" s="231">
        <f>SUMIFS('(①本体)入力画面'!$AR$16:$AR$55,'(①本体)入力画面'!$E$16:$E$55,"実績",'(①本体)入力画面'!$K$16:$K$55,'（品目計　今回請求）修正しない事 '!$B64,'(①本体)入力画面'!$F$16:$F$55,"今回請求")</f>
        <v>0</v>
      </c>
      <c r="S64" s="263">
        <v>0</v>
      </c>
      <c r="T64" s="229">
        <f>COUNTIFS('(①本体)入力画面'!$E$16:$E$55,"実績",'(①本体)入力画面'!$K$16:$K$55,B64,'(①本体)入力画面'!AZ$16:AZ$55,1)+COUNTIFS('(①本体)入力画面'!$E$16:$E$55,"実績",'(①本体)入力画面'!$K$16:$K$55,B64,'(①本体)入力画面'!BI$16:BI$55,1)+COUNTIFS('(①本体)入力画面'!$E$16:$E$55,"実績",'(①本体)入力画面'!$K$16:$K$55,B64,'(①本体)入力画面'!BR$16:BR$55,1)+COUNTIFS('(①本体)入力画面'!$E$16:$E$55,"実績",'(①本体)入力画面'!$K$16:$K$55,B64,'(①本体)入力画面'!CA$16:CA$55,1,'(①本体)入力画面'!$F$16:$F$55,"今回請求")</f>
        <v>0</v>
      </c>
      <c r="U64" s="230">
        <f>SUMIFS('(①本体)入力画面'!$CI$16:$CI$55,'(①本体)入力画面'!$E$16:$E$55,"実績",'(①本体)入力画面'!$K$16:$K$55,'（品目計　今回請求）修正しない事 '!$B64,'(①本体)入力画面'!$F$16:$F$55,"今回請求")</f>
        <v>0</v>
      </c>
      <c r="V64" s="263">
        <f>SUMIFS('(①本体)入力画面'!$CJ$16:$CJ$55,'(①本体)入力画面'!$E$16:$E$55,"実績",'(①本体)入力画面'!$K$16:$K$55,'（品目計　今回請求）修正しない事 '!$B64,'(①本体)入力画面'!$F$16:$F$55,"今回請求")</f>
        <v>0</v>
      </c>
      <c r="W64" s="263">
        <f>SUMIFS('(①本体)入力画面'!$CK$16:$CK$55,'(①本体)入力画面'!$E$16:$E$55,"実績",'(①本体)入力画面'!$K$16:$K$55,'（品目計　今回請求）修正しない事 '!$B64,'(①本体)入力画面'!$F$16:$F$55,"今回請求")</f>
        <v>0</v>
      </c>
      <c r="X64" s="229">
        <f>COUNTIFS('(①本体)入力画面'!$E$16:$E$55,"実績",'(①本体)入力画面'!$K$16:$K$55,B64,'(①本体)入力画面'!CQ$16:CQ$55,1,'(①本体)入力画面'!$F$16:$F$55,"今回請求")</f>
        <v>0</v>
      </c>
      <c r="Y64" s="230">
        <f>SUMIFS('(①本体)入力画面'!$CR$16:$CR$55,'(①本体)入力画面'!$E$16:$E$55,"実績",'(①本体)入力画面'!$K$16:$K$55,'（品目計　今回請求）修正しない事 '!$B64,'(①本体)入力画面'!$F$16:$F$55,"今回請求")</f>
        <v>0</v>
      </c>
      <c r="Z64" s="263">
        <f>SUMIFS('(①本体)入力画面'!$CS$16:$CS$55,'(①本体)入力画面'!$E$16:$E$55,"実績",'(①本体)入力画面'!$K$16:$K$55,'（品目計　今回請求）修正しない事 '!$B64,'(①本体)入力画面'!$F$16:$F$55,"今回請求")</f>
        <v>0</v>
      </c>
      <c r="AA64" s="263">
        <f>SUMIFS('(①本体)入力画面'!$CV$16:$CV$55,'(①本体)入力画面'!$E$16:$E$55,"実績",'(①本体)入力画面'!$K$16:$K$55,'（品目計　今回請求）修正しない事 '!$B64,'(①本体)入力画面'!$F$16:$F$55,"今回請求")</f>
        <v>0</v>
      </c>
      <c r="AB64" s="229">
        <v>0</v>
      </c>
      <c r="AC64" s="230">
        <v>0</v>
      </c>
      <c r="AD64" s="263">
        <v>0</v>
      </c>
      <c r="AE64" s="263">
        <v>0</v>
      </c>
      <c r="AF64" s="229">
        <f>COUNTIFS('(①本体)入力画面'!$E$16:$E$55,"実績",'(①本体)入力画面'!$K$16:$K$55,B64,'(①本体)入力画面'!DB$16:DB$55,1,'(①本体)入力画面'!$F$16:$F$55,"今回請求")</f>
        <v>0</v>
      </c>
      <c r="AG64" s="230">
        <f>SUMIFS('(①本体)入力画面'!$DC$16:$DC$55,'(①本体)入力画面'!$E$16:$E$55,"実績",'(①本体)入力画面'!$K$16:$K$55,'（品目計　今回請求）修正しない事 '!$B64,'(①本体)入力画面'!$F$16:$F$55,"今回請求")</f>
        <v>0</v>
      </c>
      <c r="AH64" s="263">
        <f>SUMIFS('(①本体)入力画面'!$DD$16:$DD$55,'(①本体)入力画面'!$E$16:$E$55,"実績",'(①本体)入力画面'!$K$16:$K$55,'（品目計　今回請求）修正しない事 '!$B64,'(①本体)入力画面'!$F$16:$F$55,"今回請求")</f>
        <v>0</v>
      </c>
      <c r="AI64" s="263">
        <f>SUMIFS('(①本体)入力画面'!$DE$16:$DE$55,'(①本体)入力画面'!$E$16:$E$55,"実績",'(①本体)入力画面'!$K$16:$K$55,'（品目計　今回請求）修正しない事 '!$B64,'(①本体)入力画面'!$F$16:$F$55,"今回請求")</f>
        <v>0</v>
      </c>
      <c r="AJ64" s="229">
        <f>COUNTIFS('(①本体)入力画面'!$E$16:$E$55,"実績",'(①本体)入力画面'!$K$16:$K$55,B64,'(①本体)入力画面'!DK$16:DK$55,1)+COUNTIFS('(①本体)入力画面'!$E$16:$E$55,"実績",'(①本体)入力画面'!$K$16:$K$55,B64,'(①本体)入力画面'!DT$16:DT$55,1)+COUNTIFS('(①本体)入力画面'!$E$16:$E$55,"実績",'(①本体)入力画面'!$K$16:$K$55,B64,'(①本体)入力画面'!EC$16:EC$55,1,'(①本体)入力画面'!$F$16:$F$55,"今回請求")</f>
        <v>0</v>
      </c>
      <c r="AK64" s="230">
        <f>SUMIFS('(①本体)入力画面'!$EK$16:$EK$55,'(①本体)入力画面'!$E$16:$E$55,"実績",'(①本体)入力画面'!$K$16:$K$55,'（品目計　今回請求）修正しない事 '!$B64,'(①本体)入力画面'!$F$16:$F$55,"今回請求")</f>
        <v>0</v>
      </c>
      <c r="AL64" s="263">
        <f>SUMIFS('(①本体)入力画面'!$EL$16:$EL$55,'(①本体)入力画面'!$E$16:$E$55,"実績",'(①本体)入力画面'!$K$16:$K$55,'（品目計　今回請求）修正しない事 '!$B64,'(①本体)入力画面'!$F$16:$F$55,"今回請求")</f>
        <v>0</v>
      </c>
      <c r="AM64" s="231">
        <f>SUMIFS('(①本体)入力画面'!$EM$16:$EM$55,'(①本体)入力画面'!$E$16:$E$55,"実績",'(①本体)入力画面'!$K$16:$K$55,'（品目計　今回請求）修正しない事 '!$B64,'(①本体)入力画面'!$F$16:$F$55,"今回請求")</f>
        <v>0</v>
      </c>
    </row>
    <row r="65" spans="1:48" ht="27" customHeight="1">
      <c r="A65" s="232">
        <v>2</v>
      </c>
      <c r="B65" s="868" t="s">
        <v>213</v>
      </c>
      <c r="C65" s="869"/>
      <c r="D65" s="229">
        <f>COUNTIFS('(①本体)入力画面'!$E$16:$E$55,"実績",'(①本体)入力画面'!$K$16:$K$55,$B65,'(①本体)入力画面'!U$16:U$55,1,'(①本体)入力画面'!$F$16:$F$55,"今回請求")</f>
        <v>0</v>
      </c>
      <c r="E65" s="230">
        <f>SUMIFS('(①本体)入力画面'!$V$16:$V$55,'(①本体)入力画面'!$E$16:$E$55,"実績",'(①本体)入力画面'!$K$16:$K$55,'（品目計　今回請求）修正しない事 '!$B65,'(①本体)入力画面'!$F$16:$F$55,"今回請求")</f>
        <v>0</v>
      </c>
      <c r="F65" s="231">
        <f>SUMIFS('(①本体)入力画面'!$W$16:$W$55,'(①本体)入力画面'!$E$16:$E$55,"実績",'(①本体)入力画面'!$K$16:$K$55,'（品目計　今回請求）修正しない事 '!$B65,'(①本体)入力画面'!$F$16:$F$55,"今回請求")</f>
        <v>0</v>
      </c>
      <c r="G65" s="263">
        <f>SUMIFS('(①本体)入力画面'!$Z$16:$Z$55,'(①本体)入力画面'!$E$16:$E$55,"実績",'(①本体)入力画面'!$K$16:$K$55,'（品目計　今回請求）修正しない事 '!$B65,'(①本体)入力画面'!$F$16:$F$55,"今回請求")</f>
        <v>0</v>
      </c>
      <c r="H65" s="229">
        <f>COUNTIFS('(①本体)入力画面'!$E$16:$E$55,"実績",'(①本体)入力画面'!$K$16:$K$55,B65,'(①本体)入力画面'!AF$16:AF$55,1,'(①本体)入力画面'!$F$16:$F$55,"今回請求")</f>
        <v>0</v>
      </c>
      <c r="I65" s="230">
        <f>SUMIFS('(①本体)入力画面'!$AG$16:$AG$55,'(①本体)入力画面'!$E$16:$E$55,"実績",'(①本体)入力画面'!$K$16:$K$55,'（品目計　今回請求）修正しない事 '!$B65,'(①本体)入力画面'!$F$16:$F$55,"今回請求")</f>
        <v>0</v>
      </c>
      <c r="J65" s="231">
        <f>SUMIFS('(①本体)入力画面'!$AH$16:$AH$55,'(①本体)入力画面'!$E$16:$E$55,"実績",'(①本体)入力画面'!$K$16:$K$55,'（品目計　今回請求）修正しない事 '!$B65,'(①本体)入力画面'!$F$16:$F$55,"今回請求")</f>
        <v>0</v>
      </c>
      <c r="K65" s="263">
        <f>SUMIFS('(①本体)入力画面'!$AI$16:$AI$55,'(①本体)入力画面'!$E$16:$E$55,"実績",'(①本体)入力画面'!$K$16:$K$55,'（品目計　今回請求）修正しない事 '!$B65,'(①本体)入力画面'!$F$16:$F$55,"今回請求")</f>
        <v>0</v>
      </c>
      <c r="L65" s="229">
        <f>COUNTIFS('(①本体)入力画面'!$E$16:$E$55,"実績",'(①本体)入力画面'!$K$16:$K$55,B65,'(①本体)入力画面'!AO$16:AO$55,1,'(①本体)入力画面'!$F$16:$F$55,"今回請求")</f>
        <v>0</v>
      </c>
      <c r="M65" s="230">
        <f>SUMIFS('(①本体)入力画面'!$AP$16:$AP$55,'(①本体)入力画面'!$E$16:$E$55,"実績",'(①本体)入力画面'!$K$16:$K$55,'（品目計　今回請求）修正しない事 '!$B65,'(①本体)入力画面'!$F$16:$F$55,"今回請求")</f>
        <v>0</v>
      </c>
      <c r="N65" s="231">
        <f>SUMIFS('(①本体)入力画面'!$AQ$16:$AQ$55,'(①本体)入力画面'!$E$16:$E$55,"実績",'(①本体)入力画面'!$K$16:$K$55,'（品目計　今回請求）修正しない事 '!$B65,'(①本体)入力画面'!$F$16:$F$55,"今回請求")</f>
        <v>0</v>
      </c>
      <c r="O65" s="263">
        <f>SUMIFS('(①本体)入力画面'!$AT$16:$AT$55,'(①本体)入力画面'!$E$16:$E$55,"実績",'(①本体)入力画面'!$K$16:$K$55,'（品目計　今回請求）修正しない事 '!$B65,'(①本体)入力画面'!$F$16:$F$55,"今回請求")</f>
        <v>0</v>
      </c>
      <c r="P65" s="229">
        <v>0</v>
      </c>
      <c r="Q65" s="230">
        <v>0</v>
      </c>
      <c r="R65" s="231">
        <f>SUMIFS('(①本体)入力画面'!$AR$16:$AR$55,'(①本体)入力画面'!$E$16:$E$55,"実績",'(①本体)入力画面'!$K$16:$K$55,'（品目計　今回請求）修正しない事 '!$B65,'(①本体)入力画面'!$F$16:$F$55,"今回請求")</f>
        <v>0</v>
      </c>
      <c r="S65" s="263">
        <v>0</v>
      </c>
      <c r="T65" s="229">
        <f>COUNTIFS('(①本体)入力画面'!$E$16:$E$55,"実績",'(①本体)入力画面'!$K$16:$K$55,B65,'(①本体)入力画面'!AZ$16:AZ$55,1)+COUNTIFS('(①本体)入力画面'!$E$16:$E$55,"実績",'(①本体)入力画面'!$K$16:$K$55,B65,'(①本体)入力画面'!BI$16:BI$55,1)+COUNTIFS('(①本体)入力画面'!$E$16:$E$55,"実績",'(①本体)入力画面'!$K$16:$K$55,B65,'(①本体)入力画面'!BR$16:BR$55,1)+COUNTIFS('(①本体)入力画面'!$E$16:$E$55,"実績",'(①本体)入力画面'!$K$16:$K$55,B65,'(①本体)入力画面'!CA$16:CA$55,1,'(①本体)入力画面'!$F$16:$F$55,"今回請求")</f>
        <v>0</v>
      </c>
      <c r="U65" s="230">
        <f>SUMIFS('(①本体)入力画面'!$CI$16:$CI$55,'(①本体)入力画面'!$E$16:$E$55,"実績",'(①本体)入力画面'!$K$16:$K$55,'（品目計　今回請求）修正しない事 '!$B65,'(①本体)入力画面'!$F$16:$F$55,"今回請求")</f>
        <v>0</v>
      </c>
      <c r="V65" s="263">
        <f>SUMIFS('(①本体)入力画面'!$CJ$16:$CJ$55,'(①本体)入力画面'!$E$16:$E$55,"実績",'(①本体)入力画面'!$K$16:$K$55,'（品目計　今回請求）修正しない事 '!$B65,'(①本体)入力画面'!$F$16:$F$55,"今回請求")</f>
        <v>0</v>
      </c>
      <c r="W65" s="263">
        <f>SUMIFS('(①本体)入力画面'!$CK$16:$CK$55,'(①本体)入力画面'!$E$16:$E$55,"実績",'(①本体)入力画面'!$K$16:$K$55,'（品目計　今回請求）修正しない事 '!$B65,'(①本体)入力画面'!$F$16:$F$55,"今回請求")</f>
        <v>0</v>
      </c>
      <c r="X65" s="229">
        <f>COUNTIFS('(①本体)入力画面'!$E$16:$E$55,"実績",'(①本体)入力画面'!$K$16:$K$55,B65,'(①本体)入力画面'!CQ$16:CQ$55,1,'(①本体)入力画面'!$F$16:$F$55,"今回請求")</f>
        <v>0</v>
      </c>
      <c r="Y65" s="230">
        <f>SUMIFS('(①本体)入力画面'!$CR$16:$CR$55,'(①本体)入力画面'!$E$16:$E$55,"実績",'(①本体)入力画面'!$K$16:$K$55,'（品目計　今回請求）修正しない事 '!$B65,'(①本体)入力画面'!$F$16:$F$55,"今回請求")</f>
        <v>0</v>
      </c>
      <c r="Z65" s="263">
        <f>SUMIFS('(①本体)入力画面'!$CS$16:$CS$55,'(①本体)入力画面'!$E$16:$E$55,"実績",'(①本体)入力画面'!$K$16:$K$55,'（品目計　今回請求）修正しない事 '!$B65,'(①本体)入力画面'!$F$16:$F$55,"今回請求")</f>
        <v>0</v>
      </c>
      <c r="AA65" s="263">
        <f>SUMIFS('(①本体)入力画面'!$CV$16:$CV$55,'(①本体)入力画面'!$E$16:$E$55,"実績",'(①本体)入力画面'!$K$16:$K$55,'（品目計　今回請求）修正しない事 '!$B65,'(①本体)入力画面'!$F$16:$F$55,"今回請求")</f>
        <v>0</v>
      </c>
      <c r="AB65" s="229">
        <v>0</v>
      </c>
      <c r="AC65" s="230">
        <v>0</v>
      </c>
      <c r="AD65" s="263">
        <v>0</v>
      </c>
      <c r="AE65" s="263">
        <v>0</v>
      </c>
      <c r="AF65" s="229">
        <f>COUNTIFS('(①本体)入力画面'!$E$16:$E$55,"実績",'(①本体)入力画面'!$K$16:$K$55,B65,'(①本体)入力画面'!DB$16:DB$55,1,'(①本体)入力画面'!$F$16:$F$55,"今回請求")</f>
        <v>0</v>
      </c>
      <c r="AG65" s="230">
        <f>SUMIFS('(①本体)入力画面'!$DC$16:$DC$55,'(①本体)入力画面'!$E$16:$E$55,"実績",'(①本体)入力画面'!$K$16:$K$55,'（品目計　今回請求）修正しない事 '!$B65,'(①本体)入力画面'!$F$16:$F$55,"今回請求")</f>
        <v>0</v>
      </c>
      <c r="AH65" s="263">
        <f>SUMIFS('(①本体)入力画面'!$DD$16:$DD$55,'(①本体)入力画面'!$E$16:$E$55,"実績",'(①本体)入力画面'!$K$16:$K$55,'（品目計　今回請求）修正しない事 '!$B65,'(①本体)入力画面'!$F$16:$F$55,"今回請求")</f>
        <v>0</v>
      </c>
      <c r="AI65" s="263">
        <f>SUMIFS('(①本体)入力画面'!$DE$16:$DE$55,'(①本体)入力画面'!$E$16:$E$55,"実績",'(①本体)入力画面'!$K$16:$K$55,'（品目計　今回請求）修正しない事 '!$B65,'(①本体)入力画面'!$F$16:$F$55,"今回請求")</f>
        <v>0</v>
      </c>
      <c r="AJ65" s="229">
        <f>COUNTIFS('(①本体)入力画面'!$E$16:$E$55,"実績",'(①本体)入力画面'!$K$16:$K$55,B65,'(①本体)入力画面'!DK$16:DK$55,1)+COUNTIFS('(①本体)入力画面'!$E$16:$E$55,"実績",'(①本体)入力画面'!$K$16:$K$55,B65,'(①本体)入力画面'!DT$16:DT$55,1)+COUNTIFS('(①本体)入力画面'!$E$16:$E$55,"実績",'(①本体)入力画面'!$K$16:$K$55,B65,'(①本体)入力画面'!EC$16:EC$55,1,'(①本体)入力画面'!$F$16:$F$55,"今回請求")</f>
        <v>0</v>
      </c>
      <c r="AK65" s="230">
        <f>SUMIFS('(①本体)入力画面'!$EK$16:$EK$55,'(①本体)入力画面'!$E$16:$E$55,"実績",'(①本体)入力画面'!$K$16:$K$55,'（品目計　今回請求）修正しない事 '!$B65,'(①本体)入力画面'!$F$16:$F$55,"今回請求")</f>
        <v>0</v>
      </c>
      <c r="AL65" s="263">
        <f>SUMIFS('(①本体)入力画面'!$EL$16:$EL$55,'(①本体)入力画面'!$E$16:$E$55,"実績",'(①本体)入力画面'!$K$16:$K$55,'（品目計　今回請求）修正しない事 '!$B65,'(①本体)入力画面'!$F$16:$F$55,"今回請求")</f>
        <v>0</v>
      </c>
      <c r="AM65" s="231">
        <f>SUMIFS('(①本体)入力画面'!$EM$16:$EM$55,'(①本体)入力画面'!$E$16:$E$55,"実績",'(①本体)入力画面'!$K$16:$K$55,'（品目計　今回請求）修正しない事 '!$B65,'(①本体)入力画面'!$F$16:$F$55,"今回請求")</f>
        <v>0</v>
      </c>
    </row>
    <row r="66" spans="1:48" ht="27" customHeight="1">
      <c r="A66" s="626">
        <v>3</v>
      </c>
      <c r="B66" s="860" t="s">
        <v>214</v>
      </c>
      <c r="C66" s="861"/>
      <c r="D66" s="229">
        <f>COUNTIFS('(①本体)入力画面'!$E$16:$E$55,"実績",'(①本体)入力画面'!$K$16:$K$55,$B66,'(①本体)入力画面'!U$16:U$55,1,'(①本体)入力画面'!$F$16:$F$55,"今回請求")</f>
        <v>0</v>
      </c>
      <c r="E66" s="230">
        <f>SUMIFS('(①本体)入力画面'!$V$16:$V$55,'(①本体)入力画面'!$E$16:$E$55,"実績",'(①本体)入力画面'!$K$16:$K$55,'（品目計　今回請求）修正しない事 '!$B66,'(①本体)入力画面'!$F$16:$F$55,"今回請求")</f>
        <v>0</v>
      </c>
      <c r="F66" s="231">
        <f>SUMIFS('(①本体)入力画面'!$W$16:$W$55,'(①本体)入力画面'!$E$16:$E$55,"実績",'(①本体)入力画面'!$K$16:$K$55,'（品目計　今回請求）修正しない事 '!$B66,'(①本体)入力画面'!$F$16:$F$55,"今回請求")</f>
        <v>0</v>
      </c>
      <c r="G66" s="263">
        <f>SUMIFS('(①本体)入力画面'!$Z$16:$Z$55,'(①本体)入力画面'!$E$16:$E$55,"実績",'(①本体)入力画面'!$K$16:$K$55,'（品目計　今回請求）修正しない事 '!$B66,'(①本体)入力画面'!$F$16:$F$55,"今回請求")</f>
        <v>0</v>
      </c>
      <c r="H66" s="229">
        <f>COUNTIFS('(①本体)入力画面'!$E$16:$E$55,"実績",'(①本体)入力画面'!$K$16:$K$55,B66,'(①本体)入力画面'!AF$16:AF$55,1,'(①本体)入力画面'!$F$16:$F$55,"今回請求")</f>
        <v>0</v>
      </c>
      <c r="I66" s="230">
        <f>SUMIFS('(①本体)入力画面'!$AG$16:$AG$55,'(①本体)入力画面'!$E$16:$E$55,"実績",'(①本体)入力画面'!$K$16:$K$55,'（品目計　今回請求）修正しない事 '!$B66,'(①本体)入力画面'!$F$16:$F$55,"今回請求")</f>
        <v>0</v>
      </c>
      <c r="J66" s="231">
        <f>SUMIFS('(①本体)入力画面'!$AH$16:$AH$55,'(①本体)入力画面'!$E$16:$E$55,"実績",'(①本体)入力画面'!$K$16:$K$55,'（品目計　今回請求）修正しない事 '!$B66,'(①本体)入力画面'!$F$16:$F$55,"今回請求")</f>
        <v>0</v>
      </c>
      <c r="K66" s="263">
        <f>SUMIFS('(①本体)入力画面'!$AI$16:$AI$55,'(①本体)入力画面'!$E$16:$E$55,"実績",'(①本体)入力画面'!$K$16:$K$55,'（品目計　今回請求）修正しない事 '!$B66,'(①本体)入力画面'!$F$16:$F$55,"今回請求")</f>
        <v>0</v>
      </c>
      <c r="L66" s="229">
        <f>COUNTIFS('(①本体)入力画面'!$E$16:$E$55,"実績",'(①本体)入力画面'!$K$16:$K$55,B66,'(①本体)入力画面'!AO$16:AO$55,1,'(①本体)入力画面'!$F$16:$F$55,"今回請求")</f>
        <v>0</v>
      </c>
      <c r="M66" s="230">
        <f>SUMIFS('(①本体)入力画面'!$AP$16:$AP$55,'(①本体)入力画面'!$E$16:$E$55,"実績",'(①本体)入力画面'!$K$16:$K$55,'（品目計　今回請求）修正しない事 '!$B66,'(①本体)入力画面'!$F$16:$F$55,"今回請求")</f>
        <v>0</v>
      </c>
      <c r="N66" s="231">
        <f>SUMIFS('(①本体)入力画面'!$AQ$16:$AQ$55,'(①本体)入力画面'!$E$16:$E$55,"実績",'(①本体)入力画面'!$K$16:$K$55,'（品目計　今回請求）修正しない事 '!$B66,'(①本体)入力画面'!$F$16:$F$55,"今回請求")</f>
        <v>0</v>
      </c>
      <c r="O66" s="263">
        <f>SUMIFS('(①本体)入力画面'!$AT$16:$AT$55,'(①本体)入力画面'!$E$16:$E$55,"実績",'(①本体)入力画面'!$K$16:$K$55,'（品目計　今回請求）修正しない事 '!$B66,'(①本体)入力画面'!$F$16:$F$55,"今回請求")</f>
        <v>0</v>
      </c>
      <c r="P66" s="229">
        <v>0</v>
      </c>
      <c r="Q66" s="230">
        <v>0</v>
      </c>
      <c r="R66" s="231">
        <f>SUMIFS('(①本体)入力画面'!$AR$16:$AR$55,'(①本体)入力画面'!$E$16:$E$55,"実績",'(①本体)入力画面'!$K$16:$K$55,'（品目計　今回請求）修正しない事 '!$B66,'(①本体)入力画面'!$F$16:$F$55,"今回請求")</f>
        <v>0</v>
      </c>
      <c r="S66" s="263">
        <v>0</v>
      </c>
      <c r="T66" s="229">
        <f>COUNTIFS('(①本体)入力画面'!$E$16:$E$55,"実績",'(①本体)入力画面'!$K$16:$K$55,B66,'(①本体)入力画面'!AZ$16:AZ$55,1)+COUNTIFS('(①本体)入力画面'!$E$16:$E$55,"実績",'(①本体)入力画面'!$K$16:$K$55,B66,'(①本体)入力画面'!BI$16:BI$55,1)+COUNTIFS('(①本体)入力画面'!$E$16:$E$55,"実績",'(①本体)入力画面'!$K$16:$K$55,B66,'(①本体)入力画面'!BR$16:BR$55,1)+COUNTIFS('(①本体)入力画面'!$E$16:$E$55,"実績",'(①本体)入力画面'!$K$16:$K$55,B66,'(①本体)入力画面'!CA$16:CA$55,1,'(①本体)入力画面'!$F$16:$F$55,"今回請求")</f>
        <v>0</v>
      </c>
      <c r="U66" s="230">
        <f>SUMIFS('(①本体)入力画面'!$CI$16:$CI$55,'(①本体)入力画面'!$E$16:$E$55,"実績",'(①本体)入力画面'!$K$16:$K$55,'（品目計　今回請求）修正しない事 '!$B66,'(①本体)入力画面'!$F$16:$F$55,"今回請求")</f>
        <v>0</v>
      </c>
      <c r="V66" s="263">
        <f>SUMIFS('(①本体)入力画面'!$CJ$16:$CJ$55,'(①本体)入力画面'!$E$16:$E$55,"実績",'(①本体)入力画面'!$K$16:$K$55,'（品目計　今回請求）修正しない事 '!$B66,'(①本体)入力画面'!$F$16:$F$55,"今回請求")</f>
        <v>0</v>
      </c>
      <c r="W66" s="263">
        <f>SUMIFS('(①本体)入力画面'!$CK$16:$CK$55,'(①本体)入力画面'!$E$16:$E$55,"実績",'(①本体)入力画面'!$K$16:$K$55,'（品目計　今回請求）修正しない事 '!$B66,'(①本体)入力画面'!$F$16:$F$55,"今回請求")</f>
        <v>0</v>
      </c>
      <c r="X66" s="229">
        <f>COUNTIFS('(①本体)入力画面'!$E$16:$E$55,"実績",'(①本体)入力画面'!$K$16:$K$55,B66,'(①本体)入力画面'!CQ$16:CQ$55,1,'(①本体)入力画面'!$F$16:$F$55,"今回請求")</f>
        <v>0</v>
      </c>
      <c r="Y66" s="230">
        <f>SUMIFS('(①本体)入力画面'!$CR$16:$CR$55,'(①本体)入力画面'!$E$16:$E$55,"実績",'(①本体)入力画面'!$K$16:$K$55,'（品目計　今回請求）修正しない事 '!$B66,'(①本体)入力画面'!$F$16:$F$55,"今回請求")</f>
        <v>0</v>
      </c>
      <c r="Z66" s="263">
        <f>SUMIFS('(①本体)入力画面'!$CS$16:$CS$55,'(①本体)入力画面'!$E$16:$E$55,"実績",'(①本体)入力画面'!$K$16:$K$55,'（品目計　今回請求）修正しない事 '!$B66,'(①本体)入力画面'!$F$16:$F$55,"今回請求")</f>
        <v>0</v>
      </c>
      <c r="AA66" s="263">
        <f>SUMIFS('(①本体)入力画面'!$CV$16:$CV$55,'(①本体)入力画面'!$E$16:$E$55,"実績",'(①本体)入力画面'!$K$16:$K$55,'（品目計　今回請求）修正しない事 '!$B66,'(①本体)入力画面'!$F$16:$F$55,"今回請求")</f>
        <v>0</v>
      </c>
      <c r="AB66" s="229">
        <v>0</v>
      </c>
      <c r="AC66" s="230">
        <v>0</v>
      </c>
      <c r="AD66" s="263">
        <v>0</v>
      </c>
      <c r="AE66" s="263">
        <v>0</v>
      </c>
      <c r="AF66" s="229">
        <f>COUNTIFS('(①本体)入力画面'!$E$16:$E$55,"実績",'(①本体)入力画面'!$K$16:$K$55,B66,'(①本体)入力画面'!DB$16:DB$55,1,'(①本体)入力画面'!$F$16:$F$55,"今回請求")</f>
        <v>0</v>
      </c>
      <c r="AG66" s="230">
        <f>SUMIFS('(①本体)入力画面'!$DC$16:$DC$55,'(①本体)入力画面'!$E$16:$E$55,"実績",'(①本体)入力画面'!$K$16:$K$55,'（品目計　今回請求）修正しない事 '!$B66,'(①本体)入力画面'!$F$16:$F$55,"今回請求")</f>
        <v>0</v>
      </c>
      <c r="AH66" s="263">
        <f>SUMIFS('(①本体)入力画面'!$DD$16:$DD$55,'(①本体)入力画面'!$E$16:$E$55,"実績",'(①本体)入力画面'!$K$16:$K$55,'（品目計　今回請求）修正しない事 '!$B66,'(①本体)入力画面'!$F$16:$F$55,"今回請求")</f>
        <v>0</v>
      </c>
      <c r="AI66" s="263">
        <f>SUMIFS('(①本体)入力画面'!$DE$16:$DE$55,'(①本体)入力画面'!$E$16:$E$55,"実績",'(①本体)入力画面'!$K$16:$K$55,'（品目計　今回請求）修正しない事 '!$B66,'(①本体)入力画面'!$F$16:$F$55,"今回請求")</f>
        <v>0</v>
      </c>
      <c r="AJ66" s="229">
        <f>COUNTIFS('(①本体)入力画面'!$E$16:$E$55,"実績",'(①本体)入力画面'!$K$16:$K$55,B66,'(①本体)入力画面'!DK$16:DK$55,1)+COUNTIFS('(①本体)入力画面'!$E$16:$E$55,"実績",'(①本体)入力画面'!$K$16:$K$55,B66,'(①本体)入力画面'!DT$16:DT$55,1)+COUNTIFS('(①本体)入力画面'!$E$16:$E$55,"実績",'(①本体)入力画面'!$K$16:$K$55,B66,'(①本体)入力画面'!EC$16:EC$55,1,'(①本体)入力画面'!$F$16:$F$55,"今回請求")</f>
        <v>0</v>
      </c>
      <c r="AK66" s="230">
        <f>SUMIFS('(①本体)入力画面'!$EK$16:$EK$55,'(①本体)入力画面'!$E$16:$E$55,"実績",'(①本体)入力画面'!$K$16:$K$55,'（品目計　今回請求）修正しない事 '!$B66,'(①本体)入力画面'!$F$16:$F$55,"今回請求")</f>
        <v>0</v>
      </c>
      <c r="AL66" s="263">
        <f>SUMIFS('(①本体)入力画面'!$EL$16:$EL$55,'(①本体)入力画面'!$E$16:$E$55,"実績",'(①本体)入力画面'!$K$16:$K$55,'（品目計　今回請求）修正しない事 '!$B66,'(①本体)入力画面'!$F$16:$F$55,"今回請求")</f>
        <v>0</v>
      </c>
      <c r="AM66" s="231">
        <f>SUMIFS('(①本体)入力画面'!$EM$16:$EM$55,'(①本体)入力画面'!$E$16:$E$55,"実績",'(①本体)入力画面'!$K$16:$K$55,'（品目計　今回請求）修正しない事 '!$B66,'(①本体)入力画面'!$F$16:$F$55,"今回請求")</f>
        <v>0</v>
      </c>
    </row>
    <row r="67" spans="1:48" ht="27" customHeight="1">
      <c r="A67" s="630">
        <v>4</v>
      </c>
      <c r="B67" s="860" t="s">
        <v>215</v>
      </c>
      <c r="C67" s="861"/>
      <c r="D67" s="229">
        <f>COUNTIFS('(①本体)入力画面'!$E$16:$E$55,"実績",'(①本体)入力画面'!$K$16:$K$55,$B67,'(①本体)入力画面'!U$16:U$55,1,'(①本体)入力画面'!$F$16:$F$55,"今回請求")</f>
        <v>0</v>
      </c>
      <c r="E67" s="230">
        <f>SUMIFS('(①本体)入力画面'!$V$16:$V$55,'(①本体)入力画面'!$E$16:$E$55,"実績",'(①本体)入力画面'!$K$16:$K$55,'（品目計　今回請求）修正しない事 '!$B67,'(①本体)入力画面'!$F$16:$F$55,"今回請求")</f>
        <v>0</v>
      </c>
      <c r="F67" s="231">
        <f>SUMIFS('(①本体)入力画面'!$W$16:$W$55,'(①本体)入力画面'!$E$16:$E$55,"実績",'(①本体)入力画面'!$K$16:$K$55,'（品目計　今回請求）修正しない事 '!$B67,'(①本体)入力画面'!$F$16:$F$55,"今回請求")</f>
        <v>0</v>
      </c>
      <c r="G67" s="263">
        <f>SUMIFS('(①本体)入力画面'!$Z$16:$Z$55,'(①本体)入力画面'!$E$16:$E$55,"実績",'(①本体)入力画面'!$K$16:$K$55,'（品目計　今回請求）修正しない事 '!$B67,'(①本体)入力画面'!$F$16:$F$55,"今回請求")</f>
        <v>0</v>
      </c>
      <c r="H67" s="229">
        <f>COUNTIFS('(①本体)入力画面'!$E$16:$E$55,"実績",'(①本体)入力画面'!$K$16:$K$55,B67,'(①本体)入力画面'!AF$16:AF$55,1,'(①本体)入力画面'!$F$16:$F$55,"今回請求")</f>
        <v>0</v>
      </c>
      <c r="I67" s="230">
        <f>SUMIFS('(①本体)入力画面'!$AG$16:$AG$55,'(①本体)入力画面'!$E$16:$E$55,"実績",'(①本体)入力画面'!$K$16:$K$55,'（品目計　今回請求）修正しない事 '!$B67,'(①本体)入力画面'!$F$16:$F$55,"今回請求")</f>
        <v>0</v>
      </c>
      <c r="J67" s="231">
        <f>SUMIFS('(①本体)入力画面'!$AH$16:$AH$55,'(①本体)入力画面'!$E$16:$E$55,"実績",'(①本体)入力画面'!$K$16:$K$55,'（品目計　今回請求）修正しない事 '!$B67,'(①本体)入力画面'!$F$16:$F$55,"今回請求")</f>
        <v>0</v>
      </c>
      <c r="K67" s="263">
        <f>SUMIFS('(①本体)入力画面'!$AI$16:$AI$55,'(①本体)入力画面'!$E$16:$E$55,"実績",'(①本体)入力画面'!$K$16:$K$55,'（品目計　今回請求）修正しない事 '!$B67,'(①本体)入力画面'!$F$16:$F$55,"今回請求")</f>
        <v>0</v>
      </c>
      <c r="L67" s="229">
        <f>COUNTIFS('(①本体)入力画面'!$E$16:$E$55,"実績",'(①本体)入力画面'!$K$16:$K$55,B67,'(①本体)入力画面'!AO$16:AO$55,1,'(①本体)入力画面'!$F$16:$F$55,"今回請求")</f>
        <v>0</v>
      </c>
      <c r="M67" s="230">
        <f>SUMIFS('(①本体)入力画面'!$AP$16:$AP$55,'(①本体)入力画面'!$E$16:$E$55,"実績",'(①本体)入力画面'!$K$16:$K$55,'（品目計　今回請求）修正しない事 '!$B67,'(①本体)入力画面'!$F$16:$F$55,"今回請求")</f>
        <v>0</v>
      </c>
      <c r="N67" s="231">
        <f>SUMIFS('(①本体)入力画面'!$AQ$16:$AQ$55,'(①本体)入力画面'!$E$16:$E$55,"実績",'(①本体)入力画面'!$K$16:$K$55,'（品目計　今回請求）修正しない事 '!$B67,'(①本体)入力画面'!$F$16:$F$55,"今回請求")</f>
        <v>0</v>
      </c>
      <c r="O67" s="263">
        <f>SUMIFS('(①本体)入力画面'!$AT$16:$AT$55,'(①本体)入力画面'!$E$16:$E$55,"実績",'(①本体)入力画面'!$K$16:$K$55,'（品目計　今回請求）修正しない事 '!$B67,'(①本体)入力画面'!$F$16:$F$55,"今回請求")</f>
        <v>0</v>
      </c>
      <c r="P67" s="229">
        <v>0</v>
      </c>
      <c r="Q67" s="230">
        <v>0</v>
      </c>
      <c r="R67" s="231">
        <f>SUMIFS('(①本体)入力画面'!$AR$16:$AR$55,'(①本体)入力画面'!$E$16:$E$55,"実績",'(①本体)入力画面'!$K$16:$K$55,'（品目計　今回請求）修正しない事 '!$B67,'(①本体)入力画面'!$F$16:$F$55,"今回請求")</f>
        <v>0</v>
      </c>
      <c r="S67" s="263">
        <v>0</v>
      </c>
      <c r="T67" s="229">
        <f>COUNTIFS('(①本体)入力画面'!$E$16:$E$55,"実績",'(①本体)入力画面'!$K$16:$K$55,B67,'(①本体)入力画面'!AZ$16:AZ$55,1)+COUNTIFS('(①本体)入力画面'!$E$16:$E$55,"実績",'(①本体)入力画面'!$K$16:$K$55,B67,'(①本体)入力画面'!BI$16:BI$55,1)+COUNTIFS('(①本体)入力画面'!$E$16:$E$55,"実績",'(①本体)入力画面'!$K$16:$K$55,B67,'(①本体)入力画面'!BR$16:BR$55,1)+COUNTIFS('(①本体)入力画面'!$E$16:$E$55,"実績",'(①本体)入力画面'!$K$16:$K$55,B67,'(①本体)入力画面'!CA$16:CA$55,1,'(①本体)入力画面'!$F$16:$F$55,"今回請求")</f>
        <v>0</v>
      </c>
      <c r="U67" s="230">
        <f>SUMIFS('(①本体)入力画面'!$CI$16:$CI$55,'(①本体)入力画面'!$E$16:$E$55,"実績",'(①本体)入力画面'!$K$16:$K$55,'（品目計　今回請求）修正しない事 '!$B67,'(①本体)入力画面'!$F$16:$F$55,"今回請求")</f>
        <v>0</v>
      </c>
      <c r="V67" s="263">
        <f>SUMIFS('(①本体)入力画面'!$CJ$16:$CJ$55,'(①本体)入力画面'!$E$16:$E$55,"実績",'(①本体)入力画面'!$K$16:$K$55,'（品目計　今回請求）修正しない事 '!$B67,'(①本体)入力画面'!$F$16:$F$55,"今回請求")</f>
        <v>0</v>
      </c>
      <c r="W67" s="263">
        <f>SUMIFS('(①本体)入力画面'!$CK$16:$CK$55,'(①本体)入力画面'!$E$16:$E$55,"実績",'(①本体)入力画面'!$K$16:$K$55,'（品目計　今回請求）修正しない事 '!$B67,'(①本体)入力画面'!$F$16:$F$55,"今回請求")</f>
        <v>0</v>
      </c>
      <c r="X67" s="229">
        <f>COUNTIFS('(①本体)入力画面'!$E$16:$E$55,"実績",'(①本体)入力画面'!$K$16:$K$55,B67,'(①本体)入力画面'!CQ$16:CQ$55,1,'(①本体)入力画面'!$F$16:$F$55,"今回請求")</f>
        <v>0</v>
      </c>
      <c r="Y67" s="230">
        <f>SUMIFS('(①本体)入力画面'!$CR$16:$CR$55,'(①本体)入力画面'!$E$16:$E$55,"実績",'(①本体)入力画面'!$K$16:$K$55,'（品目計　今回請求）修正しない事 '!$B67,'(①本体)入力画面'!$F$16:$F$55,"今回請求")</f>
        <v>0</v>
      </c>
      <c r="Z67" s="263">
        <f>SUMIFS('(①本体)入力画面'!$CS$16:$CS$55,'(①本体)入力画面'!$E$16:$E$55,"実績",'(①本体)入力画面'!$K$16:$K$55,'（品目計　今回請求）修正しない事 '!$B67,'(①本体)入力画面'!$F$16:$F$55,"今回請求")</f>
        <v>0</v>
      </c>
      <c r="AA67" s="263">
        <f>SUMIFS('(①本体)入力画面'!$CV$16:$CV$55,'(①本体)入力画面'!$E$16:$E$55,"実績",'(①本体)入力画面'!$K$16:$K$55,'（品目計　今回請求）修正しない事 '!$B67,'(①本体)入力画面'!$F$16:$F$55,"今回請求")</f>
        <v>0</v>
      </c>
      <c r="AB67" s="229">
        <v>0</v>
      </c>
      <c r="AC67" s="230">
        <v>0</v>
      </c>
      <c r="AD67" s="263">
        <v>0</v>
      </c>
      <c r="AE67" s="263">
        <v>0</v>
      </c>
      <c r="AF67" s="229">
        <f>COUNTIFS('(①本体)入力画面'!$E$16:$E$55,"実績",'(①本体)入力画面'!$K$16:$K$55,B67,'(①本体)入力画面'!DB$16:DB$55,1,'(①本体)入力画面'!$F$16:$F$55,"今回請求")</f>
        <v>0</v>
      </c>
      <c r="AG67" s="230">
        <f>SUMIFS('(①本体)入力画面'!$DC$16:$DC$55,'(①本体)入力画面'!$E$16:$E$55,"実績",'(①本体)入力画面'!$K$16:$K$55,'（品目計　今回請求）修正しない事 '!$B67,'(①本体)入力画面'!$F$16:$F$55,"今回請求")</f>
        <v>0</v>
      </c>
      <c r="AH67" s="263">
        <f>SUMIFS('(①本体)入力画面'!$DD$16:$DD$55,'(①本体)入力画面'!$E$16:$E$55,"実績",'(①本体)入力画面'!$K$16:$K$55,'（品目計　今回請求）修正しない事 '!$B67,'(①本体)入力画面'!$F$16:$F$55,"今回請求")</f>
        <v>0</v>
      </c>
      <c r="AI67" s="263">
        <f>SUMIFS('(①本体)入力画面'!$DE$16:$DE$55,'(①本体)入力画面'!$E$16:$E$55,"実績",'(①本体)入力画面'!$K$16:$K$55,'（品目計　今回請求）修正しない事 '!$B67,'(①本体)入力画面'!$F$16:$F$55,"今回請求")</f>
        <v>0</v>
      </c>
      <c r="AJ67" s="229">
        <f>COUNTIFS('(①本体)入力画面'!$E$16:$E$55,"実績",'(①本体)入力画面'!$K$16:$K$55,B67,'(①本体)入力画面'!DK$16:DK$55,1)+COUNTIFS('(①本体)入力画面'!$E$16:$E$55,"実績",'(①本体)入力画面'!$K$16:$K$55,B67,'(①本体)入力画面'!DT$16:DT$55,1)+COUNTIFS('(①本体)入力画面'!$E$16:$E$55,"実績",'(①本体)入力画面'!$K$16:$K$55,B67,'(①本体)入力画面'!EC$16:EC$55,1,'(①本体)入力画面'!$F$16:$F$55,"今回請求")</f>
        <v>0</v>
      </c>
      <c r="AK67" s="230">
        <f>SUMIFS('(①本体)入力画面'!$EK$16:$EK$55,'(①本体)入力画面'!$E$16:$E$55,"実績",'(①本体)入力画面'!$K$16:$K$55,'（品目計　今回請求）修正しない事 '!$B67,'(①本体)入力画面'!$F$16:$F$55,"今回請求")</f>
        <v>0</v>
      </c>
      <c r="AL67" s="263">
        <f>SUMIFS('(①本体)入力画面'!$EL$16:$EL$55,'(①本体)入力画面'!$E$16:$E$55,"実績",'(①本体)入力画面'!$K$16:$K$55,'（品目計　今回請求）修正しない事 '!$B67,'(①本体)入力画面'!$F$16:$F$55,"今回請求")</f>
        <v>0</v>
      </c>
      <c r="AM67" s="231">
        <f>SUMIFS('(①本体)入力画面'!$EM$16:$EM$55,'(①本体)入力画面'!$E$16:$E$55,"実績",'(①本体)入力画面'!$K$16:$K$55,'（品目計　今回請求）修正しない事 '!$B67,'(①本体)入力画面'!$F$16:$F$55,"今回請求")</f>
        <v>0</v>
      </c>
    </row>
    <row r="68" spans="1:48" ht="27" customHeight="1">
      <c r="A68" s="630">
        <v>5</v>
      </c>
      <c r="B68" s="860" t="s">
        <v>216</v>
      </c>
      <c r="C68" s="861"/>
      <c r="D68" s="229">
        <f>COUNTIFS('(①本体)入力画面'!$E$16:$E$55,"実績",'(①本体)入力画面'!$K$16:$K$55,$B68,'(①本体)入力画面'!U$16:U$55,1,'(①本体)入力画面'!$F$16:$F$55,"今回請求")</f>
        <v>0</v>
      </c>
      <c r="E68" s="230">
        <f>SUMIFS('(①本体)入力画面'!$V$16:$V$55,'(①本体)入力画面'!$E$16:$E$55,"実績",'(①本体)入力画面'!$K$16:$K$55,'（品目計　今回請求）修正しない事 '!$B68,'(①本体)入力画面'!$F$16:$F$55,"今回請求")</f>
        <v>0</v>
      </c>
      <c r="F68" s="231">
        <f>SUMIFS('(①本体)入力画面'!$W$16:$W$55,'(①本体)入力画面'!$E$16:$E$55,"実績",'(①本体)入力画面'!$K$16:$K$55,'（品目計　今回請求）修正しない事 '!$B68,'(①本体)入力画面'!$F$16:$F$55,"今回請求")</f>
        <v>0</v>
      </c>
      <c r="G68" s="263">
        <f>SUMIFS('(①本体)入力画面'!$Z$16:$Z$55,'(①本体)入力画面'!$E$16:$E$55,"実績",'(①本体)入力画面'!$K$16:$K$55,'（品目計　今回請求）修正しない事 '!$B68,'(①本体)入力画面'!$F$16:$F$55,"今回請求")</f>
        <v>0</v>
      </c>
      <c r="H68" s="229">
        <f>COUNTIFS('(①本体)入力画面'!$E$16:$E$55,"実績",'(①本体)入力画面'!$K$16:$K$55,B68,'(①本体)入力画面'!AF$16:AF$55,1,'(①本体)入力画面'!$F$16:$F$55,"今回請求")</f>
        <v>0</v>
      </c>
      <c r="I68" s="230">
        <f>SUMIFS('(①本体)入力画面'!$AG$16:$AG$55,'(①本体)入力画面'!$E$16:$E$55,"実績",'(①本体)入力画面'!$K$16:$K$55,'（品目計　今回請求）修正しない事 '!$B68,'(①本体)入力画面'!$F$16:$F$55,"今回請求")</f>
        <v>0</v>
      </c>
      <c r="J68" s="231">
        <f>SUMIFS('(①本体)入力画面'!$AH$16:$AH$55,'(①本体)入力画面'!$E$16:$E$55,"実績",'(①本体)入力画面'!$K$16:$K$55,'（品目計　今回請求）修正しない事 '!$B68,'(①本体)入力画面'!$F$16:$F$55,"今回請求")</f>
        <v>0</v>
      </c>
      <c r="K68" s="263">
        <f>SUMIFS('(①本体)入力画面'!$AI$16:$AI$55,'(①本体)入力画面'!$E$16:$E$55,"実績",'(①本体)入力画面'!$K$16:$K$55,'（品目計　今回請求）修正しない事 '!$B68,'(①本体)入力画面'!$F$16:$F$55,"今回請求")</f>
        <v>0</v>
      </c>
      <c r="L68" s="229">
        <f>COUNTIFS('(①本体)入力画面'!$E$16:$E$55,"実績",'(①本体)入力画面'!$K$16:$K$55,B68,'(①本体)入力画面'!AO$16:AO$55,1,'(①本体)入力画面'!$F$16:$F$55,"今回請求")</f>
        <v>0</v>
      </c>
      <c r="M68" s="230">
        <f>SUMIFS('(①本体)入力画面'!$AP$16:$AP$55,'(①本体)入力画面'!$E$16:$E$55,"実績",'(①本体)入力画面'!$K$16:$K$55,'（品目計　今回請求）修正しない事 '!$B68,'(①本体)入力画面'!$F$16:$F$55,"今回請求")</f>
        <v>0</v>
      </c>
      <c r="N68" s="231">
        <f>SUMIFS('(①本体)入力画面'!$AQ$16:$AQ$55,'(①本体)入力画面'!$E$16:$E$55,"実績",'(①本体)入力画面'!$K$16:$K$55,'（品目計　今回請求）修正しない事 '!$B68,'(①本体)入力画面'!$F$16:$F$55,"今回請求")</f>
        <v>0</v>
      </c>
      <c r="O68" s="263">
        <f>SUMIFS('(①本体)入力画面'!$AT$16:$AT$55,'(①本体)入力画面'!$E$16:$E$55,"実績",'(①本体)入力画面'!$K$16:$K$55,'（品目計　今回請求）修正しない事 '!$B68,'(①本体)入力画面'!$F$16:$F$55,"今回請求")</f>
        <v>0</v>
      </c>
      <c r="P68" s="229">
        <v>0</v>
      </c>
      <c r="Q68" s="230">
        <v>0</v>
      </c>
      <c r="R68" s="231">
        <f>SUMIFS('(①本体)入力画面'!$AR$16:$AR$55,'(①本体)入力画面'!$E$16:$E$55,"実績",'(①本体)入力画面'!$K$16:$K$55,'（品目計　今回請求）修正しない事 '!$B68,'(①本体)入力画面'!$F$16:$F$55,"今回請求")</f>
        <v>0</v>
      </c>
      <c r="S68" s="263">
        <v>0</v>
      </c>
      <c r="T68" s="229">
        <f>COUNTIFS('(①本体)入力画面'!$E$16:$E$55,"実績",'(①本体)入力画面'!$K$16:$K$55,B68,'(①本体)入力画面'!AZ$16:AZ$55,1)+COUNTIFS('(①本体)入力画面'!$E$16:$E$55,"実績",'(①本体)入力画面'!$K$16:$K$55,B68,'(①本体)入力画面'!BI$16:BI$55,1)+COUNTIFS('(①本体)入力画面'!$E$16:$E$55,"実績",'(①本体)入力画面'!$K$16:$K$55,B68,'(①本体)入力画面'!BR$16:BR$55,1)+COUNTIFS('(①本体)入力画面'!$E$16:$E$55,"実績",'(①本体)入力画面'!$K$16:$K$55,B68,'(①本体)入力画面'!CA$16:CA$55,1,'(①本体)入力画面'!$F$16:$F$55,"今回請求")</f>
        <v>0</v>
      </c>
      <c r="U68" s="230">
        <f>SUMIFS('(①本体)入力画面'!$CI$16:$CI$55,'(①本体)入力画面'!$E$16:$E$55,"実績",'(①本体)入力画面'!$K$16:$K$55,'（品目計　今回請求）修正しない事 '!$B68,'(①本体)入力画面'!$F$16:$F$55,"今回請求")</f>
        <v>0</v>
      </c>
      <c r="V68" s="263">
        <f>SUMIFS('(①本体)入力画面'!$CJ$16:$CJ$55,'(①本体)入力画面'!$E$16:$E$55,"実績",'(①本体)入力画面'!$K$16:$K$55,'（品目計　今回請求）修正しない事 '!$B68,'(①本体)入力画面'!$F$16:$F$55,"今回請求")</f>
        <v>0</v>
      </c>
      <c r="W68" s="263">
        <f>SUMIFS('(①本体)入力画面'!$CK$16:$CK$55,'(①本体)入力画面'!$E$16:$E$55,"実績",'(①本体)入力画面'!$K$16:$K$55,'（品目計　今回請求）修正しない事 '!$B68,'(①本体)入力画面'!$F$16:$F$55,"今回請求")</f>
        <v>0</v>
      </c>
      <c r="X68" s="229">
        <f>COUNTIFS('(①本体)入力画面'!$E$16:$E$55,"実績",'(①本体)入力画面'!$K$16:$K$55,B68,'(①本体)入力画面'!CQ$16:CQ$55,1,'(①本体)入力画面'!$F$16:$F$55,"今回請求")</f>
        <v>0</v>
      </c>
      <c r="Y68" s="230">
        <f>SUMIFS('(①本体)入力画面'!$CR$16:$CR$55,'(①本体)入力画面'!$E$16:$E$55,"実績",'(①本体)入力画面'!$K$16:$K$55,'（品目計　今回請求）修正しない事 '!$B68,'(①本体)入力画面'!$F$16:$F$55,"今回請求")</f>
        <v>0</v>
      </c>
      <c r="Z68" s="263">
        <f>SUMIFS('(①本体)入力画面'!$CS$16:$CS$55,'(①本体)入力画面'!$E$16:$E$55,"実績",'(①本体)入力画面'!$K$16:$K$55,'（品目計　今回請求）修正しない事 '!$B68,'(①本体)入力画面'!$F$16:$F$55,"今回請求")</f>
        <v>0</v>
      </c>
      <c r="AA68" s="263">
        <f>SUMIFS('(①本体)入力画面'!$CV$16:$CV$55,'(①本体)入力画面'!$E$16:$E$55,"実績",'(①本体)入力画面'!$K$16:$K$55,'（品目計　今回請求）修正しない事 '!$B68,'(①本体)入力画面'!$F$16:$F$55,"今回請求")</f>
        <v>0</v>
      </c>
      <c r="AB68" s="229">
        <v>0</v>
      </c>
      <c r="AC68" s="230">
        <v>0</v>
      </c>
      <c r="AD68" s="263">
        <v>0</v>
      </c>
      <c r="AE68" s="263">
        <v>0</v>
      </c>
      <c r="AF68" s="229">
        <f>COUNTIFS('(①本体)入力画面'!$E$16:$E$55,"実績",'(①本体)入力画面'!$K$16:$K$55,B68,'(①本体)入力画面'!DB$16:DB$55,1,'(①本体)入力画面'!$F$16:$F$55,"今回請求")</f>
        <v>0</v>
      </c>
      <c r="AG68" s="230">
        <f>SUMIFS('(①本体)入力画面'!$DC$16:$DC$55,'(①本体)入力画面'!$E$16:$E$55,"実績",'(①本体)入力画面'!$K$16:$K$55,'（品目計　今回請求）修正しない事 '!$B68,'(①本体)入力画面'!$F$16:$F$55,"今回請求")</f>
        <v>0</v>
      </c>
      <c r="AH68" s="263">
        <f>SUMIFS('(①本体)入力画面'!$DD$16:$DD$55,'(①本体)入力画面'!$E$16:$E$55,"実績",'(①本体)入力画面'!$K$16:$K$55,'（品目計　今回請求）修正しない事 '!$B68,'(①本体)入力画面'!$F$16:$F$55,"今回請求")</f>
        <v>0</v>
      </c>
      <c r="AI68" s="263">
        <f>SUMIFS('(①本体)入力画面'!$DE$16:$DE$55,'(①本体)入力画面'!$E$16:$E$55,"実績",'(①本体)入力画面'!$K$16:$K$55,'（品目計　今回請求）修正しない事 '!$B68,'(①本体)入力画面'!$F$16:$F$55,"今回請求")</f>
        <v>0</v>
      </c>
      <c r="AJ68" s="229">
        <f>COUNTIFS('(①本体)入力画面'!$E$16:$E$55,"実績",'(①本体)入力画面'!$K$16:$K$55,B68,'(①本体)入力画面'!DK$16:DK$55,1)+COUNTIFS('(①本体)入力画面'!$E$16:$E$55,"実績",'(①本体)入力画面'!$K$16:$K$55,B68,'(①本体)入力画面'!DT$16:DT$55,1)+COUNTIFS('(①本体)入力画面'!$E$16:$E$55,"実績",'(①本体)入力画面'!$K$16:$K$55,B68,'(①本体)入力画面'!EC$16:EC$55,1,'(①本体)入力画面'!$F$16:$F$55,"今回請求")</f>
        <v>0</v>
      </c>
      <c r="AK68" s="230">
        <f>SUMIFS('(①本体)入力画面'!$EK$16:$EK$55,'(①本体)入力画面'!$E$16:$E$55,"実績",'(①本体)入力画面'!$K$16:$K$55,'（品目計　今回請求）修正しない事 '!$B68,'(①本体)入力画面'!$F$16:$F$55,"今回請求")</f>
        <v>0</v>
      </c>
      <c r="AL68" s="263">
        <f>SUMIFS('(①本体)入力画面'!$EL$16:$EL$55,'(①本体)入力画面'!$E$16:$E$55,"実績",'(①本体)入力画面'!$K$16:$K$55,'（品目計　今回請求）修正しない事 '!$B68,'(①本体)入力画面'!$F$16:$F$55,"今回請求")</f>
        <v>0</v>
      </c>
      <c r="AM68" s="231">
        <f>SUMIFS('(①本体)入力画面'!$EM$16:$EM$55,'(①本体)入力画面'!$E$16:$E$55,"実績",'(①本体)入力画面'!$K$16:$K$55,'（品目計　今回請求）修正しない事 '!$B68,'(①本体)入力画面'!$F$16:$F$55,"今回請求")</f>
        <v>0</v>
      </c>
    </row>
    <row r="69" spans="1:48" ht="27" customHeight="1">
      <c r="A69" s="630">
        <v>6</v>
      </c>
      <c r="B69" s="860" t="s">
        <v>217</v>
      </c>
      <c r="C69" s="861"/>
      <c r="D69" s="229">
        <f>COUNTIFS('(①本体)入力画面'!$E$16:$E$55,"実績",'(①本体)入力画面'!$K$16:$K$55,$B69,'(①本体)入力画面'!U$16:U$55,1,'(①本体)入力画面'!$F$16:$F$55,"今回請求")</f>
        <v>0</v>
      </c>
      <c r="E69" s="230">
        <f>SUMIFS('(①本体)入力画面'!$V$16:$V$55,'(①本体)入力画面'!$E$16:$E$55,"実績",'(①本体)入力画面'!$K$16:$K$55,'（品目計　今回請求）修正しない事 '!$B69,'(①本体)入力画面'!$F$16:$F$55,"今回請求")</f>
        <v>0</v>
      </c>
      <c r="F69" s="231">
        <f>SUMIFS('(①本体)入力画面'!$W$16:$W$55,'(①本体)入力画面'!$E$16:$E$55,"実績",'(①本体)入力画面'!$K$16:$K$55,'（品目計　今回請求）修正しない事 '!$B69,'(①本体)入力画面'!$F$16:$F$55,"今回請求")</f>
        <v>0</v>
      </c>
      <c r="G69" s="263">
        <f>SUMIFS('(①本体)入力画面'!$Z$16:$Z$55,'(①本体)入力画面'!$E$16:$E$55,"実績",'(①本体)入力画面'!$K$16:$K$55,'（品目計　今回請求）修正しない事 '!$B69,'(①本体)入力画面'!$F$16:$F$55,"今回請求")</f>
        <v>0</v>
      </c>
      <c r="H69" s="229">
        <f>COUNTIFS('(①本体)入力画面'!$E$16:$E$55,"実績",'(①本体)入力画面'!$K$16:$K$55,B69,'(①本体)入力画面'!AF$16:AF$55,1,'(①本体)入力画面'!$F$16:$F$55,"今回請求")</f>
        <v>0</v>
      </c>
      <c r="I69" s="230">
        <f>SUMIFS('(①本体)入力画面'!$AG$16:$AG$55,'(①本体)入力画面'!$E$16:$E$55,"実績",'(①本体)入力画面'!$K$16:$K$55,'（品目計　今回請求）修正しない事 '!$B69,'(①本体)入力画面'!$F$16:$F$55,"今回請求")</f>
        <v>0</v>
      </c>
      <c r="J69" s="231">
        <f>SUMIFS('(①本体)入力画面'!$AH$16:$AH$55,'(①本体)入力画面'!$E$16:$E$55,"実績",'(①本体)入力画面'!$K$16:$K$55,'（品目計　今回請求）修正しない事 '!$B69,'(①本体)入力画面'!$F$16:$F$55,"今回請求")</f>
        <v>0</v>
      </c>
      <c r="K69" s="263">
        <f>SUMIFS('(①本体)入力画面'!$AI$16:$AI$55,'(①本体)入力画面'!$E$16:$E$55,"実績",'(①本体)入力画面'!$K$16:$K$55,'（品目計　今回請求）修正しない事 '!$B69,'(①本体)入力画面'!$F$16:$F$55,"今回請求")</f>
        <v>0</v>
      </c>
      <c r="L69" s="229">
        <f>COUNTIFS('(①本体)入力画面'!$E$16:$E$55,"実績",'(①本体)入力画面'!$K$16:$K$55,B69,'(①本体)入力画面'!AO$16:AO$55,1,'(①本体)入力画面'!$F$16:$F$55,"今回請求")</f>
        <v>0</v>
      </c>
      <c r="M69" s="230">
        <f>SUMIFS('(①本体)入力画面'!$AP$16:$AP$55,'(①本体)入力画面'!$E$16:$E$55,"実績",'(①本体)入力画面'!$K$16:$K$55,'（品目計　今回請求）修正しない事 '!$B69,'(①本体)入力画面'!$F$16:$F$55,"今回請求")</f>
        <v>0</v>
      </c>
      <c r="N69" s="231">
        <f>SUMIFS('(①本体)入力画面'!$AQ$16:$AQ$55,'(①本体)入力画面'!$E$16:$E$55,"実績",'(①本体)入力画面'!$K$16:$K$55,'（品目計　今回請求）修正しない事 '!$B69,'(①本体)入力画面'!$F$16:$F$55,"今回請求")</f>
        <v>0</v>
      </c>
      <c r="O69" s="263">
        <f>SUMIFS('(①本体)入力画面'!$AT$16:$AT$55,'(①本体)入力画面'!$E$16:$E$55,"実績",'(①本体)入力画面'!$K$16:$K$55,'（品目計　今回請求）修正しない事 '!$B69,'(①本体)入力画面'!$F$16:$F$55,"今回請求")</f>
        <v>0</v>
      </c>
      <c r="P69" s="229">
        <v>0</v>
      </c>
      <c r="Q69" s="230">
        <v>0</v>
      </c>
      <c r="R69" s="231">
        <f>SUMIFS('(①本体)入力画面'!$AR$16:$AR$55,'(①本体)入力画面'!$E$16:$E$55,"実績",'(①本体)入力画面'!$K$16:$K$55,'（品目計　今回請求）修正しない事 '!$B69,'(①本体)入力画面'!$F$16:$F$55,"今回請求")</f>
        <v>0</v>
      </c>
      <c r="S69" s="263">
        <v>0</v>
      </c>
      <c r="T69" s="229">
        <f>COUNTIFS('(①本体)入力画面'!$E$16:$E$55,"実績",'(①本体)入力画面'!$K$16:$K$55,B69,'(①本体)入力画面'!AZ$16:AZ$55,1)+COUNTIFS('(①本体)入力画面'!$E$16:$E$55,"実績",'(①本体)入力画面'!$K$16:$K$55,B69,'(①本体)入力画面'!BI$16:BI$55,1)+COUNTIFS('(①本体)入力画面'!$E$16:$E$55,"実績",'(①本体)入力画面'!$K$16:$K$55,B69,'(①本体)入力画面'!BR$16:BR$55,1)+COUNTIFS('(①本体)入力画面'!$E$16:$E$55,"実績",'(①本体)入力画面'!$K$16:$K$55,B69,'(①本体)入力画面'!CA$16:CA$55,1,'(①本体)入力画面'!$F$16:$F$55,"今回請求")</f>
        <v>0</v>
      </c>
      <c r="U69" s="230">
        <f>SUMIFS('(①本体)入力画面'!$CI$16:$CI$55,'(①本体)入力画面'!$E$16:$E$55,"実績",'(①本体)入力画面'!$K$16:$K$55,'（品目計　今回請求）修正しない事 '!$B69,'(①本体)入力画面'!$F$16:$F$55,"今回請求")</f>
        <v>0</v>
      </c>
      <c r="V69" s="263">
        <f>SUMIFS('(①本体)入力画面'!$CJ$16:$CJ$55,'(①本体)入力画面'!$E$16:$E$55,"実績",'(①本体)入力画面'!$K$16:$K$55,'（品目計　今回請求）修正しない事 '!$B69,'(①本体)入力画面'!$F$16:$F$55,"今回請求")</f>
        <v>0</v>
      </c>
      <c r="W69" s="263">
        <f>SUMIFS('(①本体)入力画面'!$CK$16:$CK$55,'(①本体)入力画面'!$E$16:$E$55,"実績",'(①本体)入力画面'!$K$16:$K$55,'（品目計　今回請求）修正しない事 '!$B69,'(①本体)入力画面'!$F$16:$F$55,"今回請求")</f>
        <v>0</v>
      </c>
      <c r="X69" s="229">
        <f>COUNTIFS('(①本体)入力画面'!$E$16:$E$55,"実績",'(①本体)入力画面'!$K$16:$K$55,B69,'(①本体)入力画面'!CQ$16:CQ$55,1,'(①本体)入力画面'!$F$16:$F$55,"今回請求")</f>
        <v>0</v>
      </c>
      <c r="Y69" s="230">
        <f>SUMIFS('(①本体)入力画面'!$CR$16:$CR$55,'(①本体)入力画面'!$E$16:$E$55,"実績",'(①本体)入力画面'!$K$16:$K$55,'（品目計　今回請求）修正しない事 '!$B69,'(①本体)入力画面'!$F$16:$F$55,"今回請求")</f>
        <v>0</v>
      </c>
      <c r="Z69" s="263">
        <f>SUMIFS('(①本体)入力画面'!$CS$16:$CS$55,'(①本体)入力画面'!$E$16:$E$55,"実績",'(①本体)入力画面'!$K$16:$K$55,'（品目計　今回請求）修正しない事 '!$B69,'(①本体)入力画面'!$F$16:$F$55,"今回請求")</f>
        <v>0</v>
      </c>
      <c r="AA69" s="263">
        <f>SUMIFS('(①本体)入力画面'!$CV$16:$CV$55,'(①本体)入力画面'!$E$16:$E$55,"実績",'(①本体)入力画面'!$K$16:$K$55,'（品目計　今回請求）修正しない事 '!$B69,'(①本体)入力画面'!$F$16:$F$55,"今回請求")</f>
        <v>0</v>
      </c>
      <c r="AB69" s="229">
        <v>0</v>
      </c>
      <c r="AC69" s="230">
        <v>0</v>
      </c>
      <c r="AD69" s="263">
        <v>0</v>
      </c>
      <c r="AE69" s="263">
        <v>0</v>
      </c>
      <c r="AF69" s="229">
        <f>COUNTIFS('(①本体)入力画面'!$E$16:$E$55,"実績",'(①本体)入力画面'!$K$16:$K$55,B69,'(①本体)入力画面'!DB$16:DB$55,1,'(①本体)入力画面'!$F$16:$F$55,"今回請求")</f>
        <v>0</v>
      </c>
      <c r="AG69" s="230">
        <f>SUMIFS('(①本体)入力画面'!$DC$16:$DC$55,'(①本体)入力画面'!$E$16:$E$55,"実績",'(①本体)入力画面'!$K$16:$K$55,'（品目計　今回請求）修正しない事 '!$B69,'(①本体)入力画面'!$F$16:$F$55,"今回請求")</f>
        <v>0</v>
      </c>
      <c r="AH69" s="263">
        <f>SUMIFS('(①本体)入力画面'!$DD$16:$DD$55,'(①本体)入力画面'!$E$16:$E$55,"実績",'(①本体)入力画面'!$K$16:$K$55,'（品目計　今回請求）修正しない事 '!$B69,'(①本体)入力画面'!$F$16:$F$55,"今回請求")</f>
        <v>0</v>
      </c>
      <c r="AI69" s="263">
        <f>SUMIFS('(①本体)入力画面'!$DE$16:$DE$55,'(①本体)入力画面'!$E$16:$E$55,"実績",'(①本体)入力画面'!$K$16:$K$55,'（品目計　今回請求）修正しない事 '!$B69,'(①本体)入力画面'!$F$16:$F$55,"今回請求")</f>
        <v>0</v>
      </c>
      <c r="AJ69" s="229">
        <f>COUNTIFS('(①本体)入力画面'!$E$16:$E$55,"実績",'(①本体)入力画面'!$K$16:$K$55,B69,'(①本体)入力画面'!DK$16:DK$55,1)+COUNTIFS('(①本体)入力画面'!$E$16:$E$55,"実績",'(①本体)入力画面'!$K$16:$K$55,B69,'(①本体)入力画面'!DT$16:DT$55,1)+COUNTIFS('(①本体)入力画面'!$E$16:$E$55,"実績",'(①本体)入力画面'!$K$16:$K$55,B69,'(①本体)入力画面'!EC$16:EC$55,1,'(①本体)入力画面'!$F$16:$F$55,"今回請求")</f>
        <v>0</v>
      </c>
      <c r="AK69" s="230">
        <f>SUMIFS('(①本体)入力画面'!$EK$16:$EK$55,'(①本体)入力画面'!$E$16:$E$55,"実績",'(①本体)入力画面'!$K$16:$K$55,'（品目計　今回請求）修正しない事 '!$B69,'(①本体)入力画面'!$F$16:$F$55,"今回請求")</f>
        <v>0</v>
      </c>
      <c r="AL69" s="263">
        <f>SUMIFS('(①本体)入力画面'!$EL$16:$EL$55,'(①本体)入力画面'!$E$16:$E$55,"実績",'(①本体)入力画面'!$K$16:$K$55,'（品目計　今回請求）修正しない事 '!$B69,'(①本体)入力画面'!$F$16:$F$55,"今回請求")</f>
        <v>0</v>
      </c>
      <c r="AM69" s="231">
        <f>SUMIFS('(①本体)入力画面'!$EM$16:$EM$55,'(①本体)入力画面'!$E$16:$E$55,"実績",'(①本体)入力画面'!$K$16:$K$55,'（品目計　今回請求）修正しない事 '!$B69,'(①本体)入力画面'!$F$16:$F$55,"今回請求")</f>
        <v>0</v>
      </c>
    </row>
    <row r="70" spans="1:48" ht="27" customHeight="1">
      <c r="A70" s="630">
        <v>7</v>
      </c>
      <c r="B70" s="860" t="s">
        <v>218</v>
      </c>
      <c r="C70" s="861"/>
      <c r="D70" s="229">
        <f>COUNTIFS('(①本体)入力画面'!$E$16:$E$55,"実績",'(①本体)入力画面'!$K$16:$K$55,$B70,'(①本体)入力画面'!U$16:U$55,1,'(①本体)入力画面'!$F$16:$F$55,"今回請求")</f>
        <v>0</v>
      </c>
      <c r="E70" s="230">
        <f>SUMIFS('(①本体)入力画面'!$V$16:$V$55,'(①本体)入力画面'!$E$16:$E$55,"実績",'(①本体)入力画面'!$K$16:$K$55,'（品目計　今回請求）修正しない事 '!$B70,'(①本体)入力画面'!$F$16:$F$55,"今回請求")</f>
        <v>0</v>
      </c>
      <c r="F70" s="231">
        <f>SUMIFS('(①本体)入力画面'!$W$16:$W$55,'(①本体)入力画面'!$E$16:$E$55,"実績",'(①本体)入力画面'!$K$16:$K$55,'（品目計　今回請求）修正しない事 '!$B70,'(①本体)入力画面'!$F$16:$F$55,"今回請求")</f>
        <v>0</v>
      </c>
      <c r="G70" s="263">
        <f>SUMIFS('(①本体)入力画面'!$Z$16:$Z$55,'(①本体)入力画面'!$E$16:$E$55,"実績",'(①本体)入力画面'!$K$16:$K$55,'（品目計　今回請求）修正しない事 '!$B70,'(①本体)入力画面'!$F$16:$F$55,"今回請求")</f>
        <v>0</v>
      </c>
      <c r="H70" s="229">
        <f>COUNTIFS('(①本体)入力画面'!$E$16:$E$55,"実績",'(①本体)入力画面'!$K$16:$K$55,B70,'(①本体)入力画面'!AF$16:AF$55,1,'(①本体)入力画面'!$F$16:$F$55,"今回請求")</f>
        <v>0</v>
      </c>
      <c r="I70" s="230">
        <f>SUMIFS('(①本体)入力画面'!$AG$16:$AG$55,'(①本体)入力画面'!$E$16:$E$55,"実績",'(①本体)入力画面'!$K$16:$K$55,'（品目計　今回請求）修正しない事 '!$B70,'(①本体)入力画面'!$F$16:$F$55,"今回請求")</f>
        <v>0</v>
      </c>
      <c r="J70" s="231">
        <f>SUMIFS('(①本体)入力画面'!$AH$16:$AH$55,'(①本体)入力画面'!$E$16:$E$55,"実績",'(①本体)入力画面'!$K$16:$K$55,'（品目計　今回請求）修正しない事 '!$B70,'(①本体)入力画面'!$F$16:$F$55,"今回請求")</f>
        <v>0</v>
      </c>
      <c r="K70" s="263">
        <f>SUMIFS('(①本体)入力画面'!$AI$16:$AI$55,'(①本体)入力画面'!$E$16:$E$55,"実績",'(①本体)入力画面'!$K$16:$K$55,'（品目計　今回請求）修正しない事 '!$B70,'(①本体)入力画面'!$F$16:$F$55,"今回請求")</f>
        <v>0</v>
      </c>
      <c r="L70" s="229">
        <f>COUNTIFS('(①本体)入力画面'!$E$16:$E$55,"実績",'(①本体)入力画面'!$K$16:$K$55,B70,'(①本体)入力画面'!AO$16:AO$55,1,'(①本体)入力画面'!$F$16:$F$55,"今回請求")</f>
        <v>0</v>
      </c>
      <c r="M70" s="230">
        <f>SUMIFS('(①本体)入力画面'!$AP$16:$AP$55,'(①本体)入力画面'!$E$16:$E$55,"実績",'(①本体)入力画面'!$K$16:$K$55,'（品目計　今回請求）修正しない事 '!$B70,'(①本体)入力画面'!$F$16:$F$55,"今回請求")</f>
        <v>0</v>
      </c>
      <c r="N70" s="231">
        <f>SUMIFS('(①本体)入力画面'!$AQ$16:$AQ$55,'(①本体)入力画面'!$E$16:$E$55,"実績",'(①本体)入力画面'!$K$16:$K$55,'（品目計　今回請求）修正しない事 '!$B70,'(①本体)入力画面'!$F$16:$F$55,"今回請求")</f>
        <v>0</v>
      </c>
      <c r="O70" s="263">
        <f>SUMIFS('(①本体)入力画面'!$AT$16:$AT$55,'(①本体)入力画面'!$E$16:$E$55,"実績",'(①本体)入力画面'!$K$16:$K$55,'（品目計　今回請求）修正しない事 '!$B70,'(①本体)入力画面'!$F$16:$F$55,"今回請求")</f>
        <v>0</v>
      </c>
      <c r="P70" s="229">
        <v>0</v>
      </c>
      <c r="Q70" s="230">
        <v>0</v>
      </c>
      <c r="R70" s="231">
        <f>SUMIFS('(①本体)入力画面'!$AR$16:$AR$55,'(①本体)入力画面'!$E$16:$E$55,"実績",'(①本体)入力画面'!$K$16:$K$55,'（品目計　今回請求）修正しない事 '!$B70,'(①本体)入力画面'!$F$16:$F$55,"今回請求")</f>
        <v>0</v>
      </c>
      <c r="S70" s="263">
        <v>0</v>
      </c>
      <c r="T70" s="229">
        <f>COUNTIFS('(①本体)入力画面'!$E$16:$E$55,"実績",'(①本体)入力画面'!$K$16:$K$55,B70,'(①本体)入力画面'!AZ$16:AZ$55,1)+COUNTIFS('(①本体)入力画面'!$E$16:$E$55,"実績",'(①本体)入力画面'!$K$16:$K$55,B70,'(①本体)入力画面'!BI$16:BI$55,1)+COUNTIFS('(①本体)入力画面'!$E$16:$E$55,"実績",'(①本体)入力画面'!$K$16:$K$55,B70,'(①本体)入力画面'!BR$16:BR$55,1)+COUNTIFS('(①本体)入力画面'!$E$16:$E$55,"実績",'(①本体)入力画面'!$K$16:$K$55,B70,'(①本体)入力画面'!CA$16:CA$55,1,'(①本体)入力画面'!$F$16:$F$55,"今回請求")</f>
        <v>0</v>
      </c>
      <c r="U70" s="230">
        <f>SUMIFS('(①本体)入力画面'!$CI$16:$CI$55,'(①本体)入力画面'!$E$16:$E$55,"実績",'(①本体)入力画面'!$K$16:$K$55,'（品目計　今回請求）修正しない事 '!$B70,'(①本体)入力画面'!$F$16:$F$55,"今回請求")</f>
        <v>0</v>
      </c>
      <c r="V70" s="263">
        <f>SUMIFS('(①本体)入力画面'!$CJ$16:$CJ$55,'(①本体)入力画面'!$E$16:$E$55,"実績",'(①本体)入力画面'!$K$16:$K$55,'（品目計　今回請求）修正しない事 '!$B70,'(①本体)入力画面'!$F$16:$F$55,"今回請求")</f>
        <v>0</v>
      </c>
      <c r="W70" s="263">
        <f>SUMIFS('(①本体)入力画面'!$CK$16:$CK$55,'(①本体)入力画面'!$E$16:$E$55,"実績",'(①本体)入力画面'!$K$16:$K$55,'（品目計　今回請求）修正しない事 '!$B70,'(①本体)入力画面'!$F$16:$F$55,"今回請求")</f>
        <v>0</v>
      </c>
      <c r="X70" s="229">
        <f>COUNTIFS('(①本体)入力画面'!$E$16:$E$55,"実績",'(①本体)入力画面'!$K$16:$K$55,B70,'(①本体)入力画面'!CQ$16:CQ$55,1,'(①本体)入力画面'!$F$16:$F$55,"今回請求")</f>
        <v>0</v>
      </c>
      <c r="Y70" s="230">
        <f>SUMIFS('(①本体)入力画面'!$CR$16:$CR$55,'(①本体)入力画面'!$E$16:$E$55,"実績",'(①本体)入力画面'!$K$16:$K$55,'（品目計　今回請求）修正しない事 '!$B70,'(①本体)入力画面'!$F$16:$F$55,"今回請求")</f>
        <v>0</v>
      </c>
      <c r="Z70" s="263">
        <f>SUMIFS('(①本体)入力画面'!$CS$16:$CS$55,'(①本体)入力画面'!$E$16:$E$55,"実績",'(①本体)入力画面'!$K$16:$K$55,'（品目計　今回請求）修正しない事 '!$B70,'(①本体)入力画面'!$F$16:$F$55,"今回請求")</f>
        <v>0</v>
      </c>
      <c r="AA70" s="263">
        <f>SUMIFS('(①本体)入力画面'!$CV$16:$CV$55,'(①本体)入力画面'!$E$16:$E$55,"実績",'(①本体)入力画面'!$K$16:$K$55,'（品目計　今回請求）修正しない事 '!$B70,'(①本体)入力画面'!$F$16:$F$55,"今回請求")</f>
        <v>0</v>
      </c>
      <c r="AB70" s="229">
        <v>0</v>
      </c>
      <c r="AC70" s="230">
        <v>0</v>
      </c>
      <c r="AD70" s="263">
        <v>0</v>
      </c>
      <c r="AE70" s="263">
        <v>0</v>
      </c>
      <c r="AF70" s="229">
        <f>COUNTIFS('(①本体)入力画面'!$E$16:$E$55,"実績",'(①本体)入力画面'!$K$16:$K$55,B70,'(①本体)入力画面'!DB$16:DB$55,1,'(①本体)入力画面'!$F$16:$F$55,"今回請求")</f>
        <v>0</v>
      </c>
      <c r="AG70" s="230">
        <f>SUMIFS('(①本体)入力画面'!$DC$16:$DC$55,'(①本体)入力画面'!$E$16:$E$55,"実績",'(①本体)入力画面'!$K$16:$K$55,'（品目計　今回請求）修正しない事 '!$B70,'(①本体)入力画面'!$F$16:$F$55,"今回請求")</f>
        <v>0</v>
      </c>
      <c r="AH70" s="263">
        <f>SUMIFS('(①本体)入力画面'!$DD$16:$DD$55,'(①本体)入力画面'!$E$16:$E$55,"実績",'(①本体)入力画面'!$K$16:$K$55,'（品目計　今回請求）修正しない事 '!$B70,'(①本体)入力画面'!$F$16:$F$55,"今回請求")</f>
        <v>0</v>
      </c>
      <c r="AI70" s="263">
        <f>SUMIFS('(①本体)入力画面'!$DE$16:$DE$55,'(①本体)入力画面'!$E$16:$E$55,"実績",'(①本体)入力画面'!$K$16:$K$55,'（品目計　今回請求）修正しない事 '!$B70,'(①本体)入力画面'!$F$16:$F$55,"今回請求")</f>
        <v>0</v>
      </c>
      <c r="AJ70" s="229">
        <f>COUNTIFS('(①本体)入力画面'!$E$16:$E$55,"実績",'(①本体)入力画面'!$K$16:$K$55,B70,'(①本体)入力画面'!DK$16:DK$55,1)+COUNTIFS('(①本体)入力画面'!$E$16:$E$55,"実績",'(①本体)入力画面'!$K$16:$K$55,B70,'(①本体)入力画面'!DT$16:DT$55,1)+COUNTIFS('(①本体)入力画面'!$E$16:$E$55,"実績",'(①本体)入力画面'!$K$16:$K$55,B70,'(①本体)入力画面'!EC$16:EC$55,1,'(①本体)入力画面'!$F$16:$F$55,"今回請求")</f>
        <v>0</v>
      </c>
      <c r="AK70" s="230">
        <f>SUMIFS('(①本体)入力画面'!$EK$16:$EK$55,'(①本体)入力画面'!$E$16:$E$55,"実績",'(①本体)入力画面'!$K$16:$K$55,'（品目計　今回請求）修正しない事 '!$B70,'(①本体)入力画面'!$F$16:$F$55,"今回請求")</f>
        <v>0</v>
      </c>
      <c r="AL70" s="263">
        <f>SUMIFS('(①本体)入力画面'!$EL$16:$EL$55,'(①本体)入力画面'!$E$16:$E$55,"実績",'(①本体)入力画面'!$K$16:$K$55,'（品目計　今回請求）修正しない事 '!$B70,'(①本体)入力画面'!$F$16:$F$55,"今回請求")</f>
        <v>0</v>
      </c>
      <c r="AM70" s="231">
        <f>SUMIFS('(①本体)入力画面'!$EM$16:$EM$55,'(①本体)入力画面'!$E$16:$E$55,"実績",'(①本体)入力画面'!$K$16:$K$55,'（品目計　今回請求）修正しない事 '!$B70,'(①本体)入力画面'!$F$16:$F$55,"今回請求")</f>
        <v>0</v>
      </c>
    </row>
    <row r="71" spans="1:48" ht="27" customHeight="1">
      <c r="A71" s="630">
        <v>8</v>
      </c>
      <c r="B71" s="860" t="s">
        <v>219</v>
      </c>
      <c r="C71" s="861"/>
      <c r="D71" s="229">
        <f>COUNTIFS('(①本体)入力画面'!$E$16:$E$55,"実績",'(①本体)入力画面'!$K$16:$K$55,$B71,'(①本体)入力画面'!U$16:U$55,1,'(①本体)入力画面'!$F$16:$F$55,"今回請求")</f>
        <v>0</v>
      </c>
      <c r="E71" s="230">
        <f>SUMIFS('(①本体)入力画面'!$V$16:$V$55,'(①本体)入力画面'!$E$16:$E$55,"実績",'(①本体)入力画面'!$K$16:$K$55,'（品目計　今回請求）修正しない事 '!$B71,'(①本体)入力画面'!$F$16:$F$55,"今回請求")</f>
        <v>0</v>
      </c>
      <c r="F71" s="231">
        <f>SUMIFS('(①本体)入力画面'!$W$16:$W$55,'(①本体)入力画面'!$E$16:$E$55,"実績",'(①本体)入力画面'!$K$16:$K$55,'（品目計　今回請求）修正しない事 '!$B71,'(①本体)入力画面'!$F$16:$F$55,"今回請求")</f>
        <v>0</v>
      </c>
      <c r="G71" s="263">
        <f>SUMIFS('(①本体)入力画面'!$Z$16:$Z$55,'(①本体)入力画面'!$E$16:$E$55,"実績",'(①本体)入力画面'!$K$16:$K$55,'（品目計　今回請求）修正しない事 '!$B71,'(①本体)入力画面'!$F$16:$F$55,"今回請求")</f>
        <v>0</v>
      </c>
      <c r="H71" s="229">
        <f>COUNTIFS('(①本体)入力画面'!$E$16:$E$55,"実績",'(①本体)入力画面'!$K$16:$K$55,B71,'(①本体)入力画面'!AF$16:AF$55,1,'(①本体)入力画面'!$F$16:$F$55,"今回請求")</f>
        <v>0</v>
      </c>
      <c r="I71" s="230">
        <f>SUMIFS('(①本体)入力画面'!$AG$16:$AG$55,'(①本体)入力画面'!$E$16:$E$55,"実績",'(①本体)入力画面'!$K$16:$K$55,'（品目計　今回請求）修正しない事 '!$B71,'(①本体)入力画面'!$F$16:$F$55,"今回請求")</f>
        <v>0</v>
      </c>
      <c r="J71" s="231">
        <f>SUMIFS('(①本体)入力画面'!$AH$16:$AH$55,'(①本体)入力画面'!$E$16:$E$55,"実績",'(①本体)入力画面'!$K$16:$K$55,'（品目計　今回請求）修正しない事 '!$B71,'(①本体)入力画面'!$F$16:$F$55,"今回請求")</f>
        <v>0</v>
      </c>
      <c r="K71" s="263">
        <f>SUMIFS('(①本体)入力画面'!$AI$16:$AI$55,'(①本体)入力画面'!$E$16:$E$55,"実績",'(①本体)入力画面'!$K$16:$K$55,'（品目計　今回請求）修正しない事 '!$B71,'(①本体)入力画面'!$F$16:$F$55,"今回請求")</f>
        <v>0</v>
      </c>
      <c r="L71" s="229">
        <f>COUNTIFS('(①本体)入力画面'!$E$16:$E$55,"実績",'(①本体)入力画面'!$K$16:$K$55,B71,'(①本体)入力画面'!AO$16:AO$55,1,'(①本体)入力画面'!$F$16:$F$55,"今回請求")</f>
        <v>0</v>
      </c>
      <c r="M71" s="230">
        <f>SUMIFS('(①本体)入力画面'!$AP$16:$AP$55,'(①本体)入力画面'!$E$16:$E$55,"実績",'(①本体)入力画面'!$K$16:$K$55,'（品目計　今回請求）修正しない事 '!$B71,'(①本体)入力画面'!$F$16:$F$55,"今回請求")</f>
        <v>0</v>
      </c>
      <c r="N71" s="231">
        <f>SUMIFS('(①本体)入力画面'!$AQ$16:$AQ$55,'(①本体)入力画面'!$E$16:$E$55,"実績",'(①本体)入力画面'!$K$16:$K$55,'（品目計　今回請求）修正しない事 '!$B71,'(①本体)入力画面'!$F$16:$F$55,"今回請求")</f>
        <v>0</v>
      </c>
      <c r="O71" s="263">
        <f>SUMIFS('(①本体)入力画面'!$AT$16:$AT$55,'(①本体)入力画面'!$E$16:$E$55,"実績",'(①本体)入力画面'!$K$16:$K$55,'（品目計　今回請求）修正しない事 '!$B71,'(①本体)入力画面'!$F$16:$F$55,"今回請求")</f>
        <v>0</v>
      </c>
      <c r="P71" s="229">
        <v>0</v>
      </c>
      <c r="Q71" s="230">
        <v>0</v>
      </c>
      <c r="R71" s="231">
        <f>SUMIFS('(①本体)入力画面'!$AR$16:$AR$55,'(①本体)入力画面'!$E$16:$E$55,"実績",'(①本体)入力画面'!$K$16:$K$55,'（品目計　今回請求）修正しない事 '!$B71,'(①本体)入力画面'!$F$16:$F$55,"今回請求")</f>
        <v>0</v>
      </c>
      <c r="S71" s="263">
        <v>0</v>
      </c>
      <c r="T71" s="229">
        <f>COUNTIFS('(①本体)入力画面'!$E$16:$E$55,"実績",'(①本体)入力画面'!$K$16:$K$55,B71,'(①本体)入力画面'!AZ$16:AZ$55,1)+COUNTIFS('(①本体)入力画面'!$E$16:$E$55,"実績",'(①本体)入力画面'!$K$16:$K$55,B71,'(①本体)入力画面'!BI$16:BI$55,1)+COUNTIFS('(①本体)入力画面'!$E$16:$E$55,"実績",'(①本体)入力画面'!$K$16:$K$55,B71,'(①本体)入力画面'!BR$16:BR$55,1)+COUNTIFS('(①本体)入力画面'!$E$16:$E$55,"実績",'(①本体)入力画面'!$K$16:$K$55,B71,'(①本体)入力画面'!CA$16:CA$55,1,'(①本体)入力画面'!$F$16:$F$55,"今回請求")</f>
        <v>0</v>
      </c>
      <c r="U71" s="230">
        <f>SUMIFS('(①本体)入力画面'!$CI$16:$CI$55,'(①本体)入力画面'!$E$16:$E$55,"実績",'(①本体)入力画面'!$K$16:$K$55,'（品目計　今回請求）修正しない事 '!$B71,'(①本体)入力画面'!$F$16:$F$55,"今回請求")</f>
        <v>0</v>
      </c>
      <c r="V71" s="263">
        <f>SUMIFS('(①本体)入力画面'!$CJ$16:$CJ$55,'(①本体)入力画面'!$E$16:$E$55,"実績",'(①本体)入力画面'!$K$16:$K$55,'（品目計　今回請求）修正しない事 '!$B71,'(①本体)入力画面'!$F$16:$F$55,"今回請求")</f>
        <v>0</v>
      </c>
      <c r="W71" s="263">
        <f>SUMIFS('(①本体)入力画面'!$CK$16:$CK$55,'(①本体)入力画面'!$E$16:$E$55,"実績",'(①本体)入力画面'!$K$16:$K$55,'（品目計　今回請求）修正しない事 '!$B71,'(①本体)入力画面'!$F$16:$F$55,"今回請求")</f>
        <v>0</v>
      </c>
      <c r="X71" s="229">
        <f>COUNTIFS('(①本体)入力画面'!$E$16:$E$55,"実績",'(①本体)入力画面'!$K$16:$K$55,B71,'(①本体)入力画面'!CQ$16:CQ$55,1,'(①本体)入力画面'!$F$16:$F$55,"今回請求")</f>
        <v>0</v>
      </c>
      <c r="Y71" s="230">
        <f>SUMIFS('(①本体)入力画面'!$CR$16:$CR$55,'(①本体)入力画面'!$E$16:$E$55,"実績",'(①本体)入力画面'!$K$16:$K$55,'（品目計　今回請求）修正しない事 '!$B71,'(①本体)入力画面'!$F$16:$F$55,"今回請求")</f>
        <v>0</v>
      </c>
      <c r="Z71" s="263">
        <f>SUMIFS('(①本体)入力画面'!$CS$16:$CS$55,'(①本体)入力画面'!$E$16:$E$55,"実績",'(①本体)入力画面'!$K$16:$K$55,'（品目計　今回請求）修正しない事 '!$B71,'(①本体)入力画面'!$F$16:$F$55,"今回請求")</f>
        <v>0</v>
      </c>
      <c r="AA71" s="263">
        <f>SUMIFS('(①本体)入力画面'!$CV$16:$CV$55,'(①本体)入力画面'!$E$16:$E$55,"実績",'(①本体)入力画面'!$K$16:$K$55,'（品目計　今回請求）修正しない事 '!$B71,'(①本体)入力画面'!$F$16:$F$55,"今回請求")</f>
        <v>0</v>
      </c>
      <c r="AB71" s="229">
        <v>0</v>
      </c>
      <c r="AC71" s="230">
        <v>0</v>
      </c>
      <c r="AD71" s="263">
        <v>0</v>
      </c>
      <c r="AE71" s="263">
        <v>0</v>
      </c>
      <c r="AF71" s="229">
        <f>COUNTIFS('(①本体)入力画面'!$E$16:$E$55,"実績",'(①本体)入力画面'!$K$16:$K$55,B71,'(①本体)入力画面'!DB$16:DB$55,1,'(①本体)入力画面'!$F$16:$F$55,"今回請求")</f>
        <v>0</v>
      </c>
      <c r="AG71" s="230">
        <f>SUMIFS('(①本体)入力画面'!$DC$16:$DC$55,'(①本体)入力画面'!$E$16:$E$55,"実績",'(①本体)入力画面'!$K$16:$K$55,'（品目計　今回請求）修正しない事 '!$B71,'(①本体)入力画面'!$F$16:$F$55,"今回請求")</f>
        <v>0</v>
      </c>
      <c r="AH71" s="263">
        <f>SUMIFS('(①本体)入力画面'!$DD$16:$DD$55,'(①本体)入力画面'!$E$16:$E$55,"実績",'(①本体)入力画面'!$K$16:$K$55,'（品目計　今回請求）修正しない事 '!$B71,'(①本体)入力画面'!$F$16:$F$55,"今回請求")</f>
        <v>0</v>
      </c>
      <c r="AI71" s="263">
        <f>SUMIFS('(①本体)入力画面'!$DE$16:$DE$55,'(①本体)入力画面'!$E$16:$E$55,"実績",'(①本体)入力画面'!$K$16:$K$55,'（品目計　今回請求）修正しない事 '!$B71,'(①本体)入力画面'!$F$16:$F$55,"今回請求")</f>
        <v>0</v>
      </c>
      <c r="AJ71" s="229">
        <f>COUNTIFS('(①本体)入力画面'!$E$16:$E$55,"実績",'(①本体)入力画面'!$K$16:$K$55,B71,'(①本体)入力画面'!DK$16:DK$55,1)+COUNTIFS('(①本体)入力画面'!$E$16:$E$55,"実績",'(①本体)入力画面'!$K$16:$K$55,B71,'(①本体)入力画面'!DT$16:DT$55,1)+COUNTIFS('(①本体)入力画面'!$E$16:$E$55,"実績",'(①本体)入力画面'!$K$16:$K$55,B71,'(①本体)入力画面'!EC$16:EC$55,1,'(①本体)入力画面'!$F$16:$F$55,"今回請求")</f>
        <v>0</v>
      </c>
      <c r="AK71" s="230">
        <f>SUMIFS('(①本体)入力画面'!$EK$16:$EK$55,'(①本体)入力画面'!$E$16:$E$55,"実績",'(①本体)入力画面'!$K$16:$K$55,'（品目計　今回請求）修正しない事 '!$B71,'(①本体)入力画面'!$F$16:$F$55,"今回請求")</f>
        <v>0</v>
      </c>
      <c r="AL71" s="263">
        <f>SUMIFS('(①本体)入力画面'!$EL$16:$EL$55,'(①本体)入力画面'!$E$16:$E$55,"実績",'(①本体)入力画面'!$K$16:$K$55,'（品目計　今回請求）修正しない事 '!$B71,'(①本体)入力画面'!$F$16:$F$55,"今回請求")</f>
        <v>0</v>
      </c>
      <c r="AM71" s="231">
        <f>SUMIFS('(①本体)入力画面'!$EM$16:$EM$55,'(①本体)入力画面'!$E$16:$E$55,"実績",'(①本体)入力画面'!$K$16:$K$55,'（品目計　今回請求）修正しない事 '!$B71,'(①本体)入力画面'!$F$16:$F$55,"今回請求")</f>
        <v>0</v>
      </c>
    </row>
    <row r="72" spans="1:48" ht="27" customHeight="1">
      <c r="A72" s="630">
        <v>9</v>
      </c>
      <c r="B72" s="860" t="s">
        <v>220</v>
      </c>
      <c r="C72" s="861"/>
      <c r="D72" s="229">
        <f>COUNTIFS('(①本体)入力画面'!$E$16:$E$55,"実績",'(①本体)入力画面'!$K$16:$K$55,$B72,'(①本体)入力画面'!U$16:U$55,1,'(①本体)入力画面'!$F$16:$F$55,"今回請求")</f>
        <v>0</v>
      </c>
      <c r="E72" s="230">
        <f>SUMIFS('(①本体)入力画面'!$V$16:$V$55,'(①本体)入力画面'!$E$16:$E$55,"実績",'(①本体)入力画面'!$K$16:$K$55,'（品目計　今回請求）修正しない事 '!$B72,'(①本体)入力画面'!$F$16:$F$55,"今回請求")</f>
        <v>0</v>
      </c>
      <c r="F72" s="231">
        <f>SUMIFS('(①本体)入力画面'!$W$16:$W$55,'(①本体)入力画面'!$E$16:$E$55,"実績",'(①本体)入力画面'!$K$16:$K$55,'（品目計　今回請求）修正しない事 '!$B72,'(①本体)入力画面'!$F$16:$F$55,"今回請求")</f>
        <v>0</v>
      </c>
      <c r="G72" s="263">
        <f>SUMIFS('(①本体)入力画面'!$Z$16:$Z$55,'(①本体)入力画面'!$E$16:$E$55,"実績",'(①本体)入力画面'!$K$16:$K$55,'（品目計　今回請求）修正しない事 '!$B72,'(①本体)入力画面'!$F$16:$F$55,"今回請求")</f>
        <v>0</v>
      </c>
      <c r="H72" s="229">
        <f>COUNTIFS('(①本体)入力画面'!$E$16:$E$55,"実績",'(①本体)入力画面'!$K$16:$K$55,B72,'(①本体)入力画面'!AF$16:AF$55,1,'(①本体)入力画面'!$F$16:$F$55,"今回請求")</f>
        <v>0</v>
      </c>
      <c r="I72" s="230">
        <f>SUMIFS('(①本体)入力画面'!$AG$16:$AG$55,'(①本体)入力画面'!$E$16:$E$55,"実績",'(①本体)入力画面'!$K$16:$K$55,'（品目計　今回請求）修正しない事 '!$B72,'(①本体)入力画面'!$F$16:$F$55,"今回請求")</f>
        <v>0</v>
      </c>
      <c r="J72" s="231">
        <f>SUMIFS('(①本体)入力画面'!$AH$16:$AH$55,'(①本体)入力画面'!$E$16:$E$55,"実績",'(①本体)入力画面'!$K$16:$K$55,'（品目計　今回請求）修正しない事 '!$B72,'(①本体)入力画面'!$F$16:$F$55,"今回請求")</f>
        <v>0</v>
      </c>
      <c r="K72" s="263">
        <f>SUMIFS('(①本体)入力画面'!$AI$16:$AI$55,'(①本体)入力画面'!$E$16:$E$55,"実績",'(①本体)入力画面'!$K$16:$K$55,'（品目計　今回請求）修正しない事 '!$B72,'(①本体)入力画面'!$F$16:$F$55,"今回請求")</f>
        <v>0</v>
      </c>
      <c r="L72" s="229">
        <f>COUNTIFS('(①本体)入力画面'!$E$16:$E$55,"実績",'(①本体)入力画面'!$K$16:$K$55,B72,'(①本体)入力画面'!AO$16:AO$55,1,'(①本体)入力画面'!$F$16:$F$55,"今回請求")</f>
        <v>0</v>
      </c>
      <c r="M72" s="230">
        <f>SUMIFS('(①本体)入力画面'!$AP$16:$AP$55,'(①本体)入力画面'!$E$16:$E$55,"実績",'(①本体)入力画面'!$K$16:$K$55,'（品目計　今回請求）修正しない事 '!$B72,'(①本体)入力画面'!$F$16:$F$55,"今回請求")</f>
        <v>0</v>
      </c>
      <c r="N72" s="231">
        <f>SUMIFS('(①本体)入力画面'!$AQ$16:$AQ$55,'(①本体)入力画面'!$E$16:$E$55,"実績",'(①本体)入力画面'!$K$16:$K$55,'（品目計　今回請求）修正しない事 '!$B72,'(①本体)入力画面'!$F$16:$F$55,"今回請求")</f>
        <v>0</v>
      </c>
      <c r="O72" s="263">
        <f>SUMIFS('(①本体)入力画面'!$AT$16:$AT$55,'(①本体)入力画面'!$E$16:$E$55,"実績",'(①本体)入力画面'!$K$16:$K$55,'（品目計　今回請求）修正しない事 '!$B72,'(①本体)入力画面'!$F$16:$F$55,"今回請求")</f>
        <v>0</v>
      </c>
      <c r="P72" s="229">
        <v>0</v>
      </c>
      <c r="Q72" s="230">
        <v>0</v>
      </c>
      <c r="R72" s="231">
        <f>SUMIFS('(①本体)入力画面'!$AR$16:$AR$55,'(①本体)入力画面'!$E$16:$E$55,"実績",'(①本体)入力画面'!$K$16:$K$55,'（品目計　今回請求）修正しない事 '!$B72,'(①本体)入力画面'!$F$16:$F$55,"今回請求")</f>
        <v>0</v>
      </c>
      <c r="S72" s="263">
        <v>0</v>
      </c>
      <c r="T72" s="229">
        <f>COUNTIFS('(①本体)入力画面'!$E$16:$E$55,"実績",'(①本体)入力画面'!$K$16:$K$55,B72,'(①本体)入力画面'!AZ$16:AZ$55,1)+COUNTIFS('(①本体)入力画面'!$E$16:$E$55,"実績",'(①本体)入力画面'!$K$16:$K$55,B72,'(①本体)入力画面'!BI$16:BI$55,1)+COUNTIFS('(①本体)入力画面'!$E$16:$E$55,"実績",'(①本体)入力画面'!$K$16:$K$55,B72,'(①本体)入力画面'!BR$16:BR$55,1)+COUNTIFS('(①本体)入力画面'!$E$16:$E$55,"実績",'(①本体)入力画面'!$K$16:$K$55,B72,'(①本体)入力画面'!CA$16:CA$55,1,'(①本体)入力画面'!$F$16:$F$55,"今回請求")</f>
        <v>0</v>
      </c>
      <c r="U72" s="230">
        <f>SUMIFS('(①本体)入力画面'!$CI$16:$CI$55,'(①本体)入力画面'!$E$16:$E$55,"実績",'(①本体)入力画面'!$K$16:$K$55,'（品目計　今回請求）修正しない事 '!$B72,'(①本体)入力画面'!$F$16:$F$55,"今回請求")</f>
        <v>0</v>
      </c>
      <c r="V72" s="263">
        <f>SUMIFS('(①本体)入力画面'!$CJ$16:$CJ$55,'(①本体)入力画面'!$E$16:$E$55,"実績",'(①本体)入力画面'!$K$16:$K$55,'（品目計　今回請求）修正しない事 '!$B72,'(①本体)入力画面'!$F$16:$F$55,"今回請求")</f>
        <v>0</v>
      </c>
      <c r="W72" s="263">
        <f>SUMIFS('(①本体)入力画面'!$CK$16:$CK$55,'(①本体)入力画面'!$E$16:$E$55,"実績",'(①本体)入力画面'!$K$16:$K$55,'（品目計　今回請求）修正しない事 '!$B72,'(①本体)入力画面'!$F$16:$F$55,"今回請求")</f>
        <v>0</v>
      </c>
      <c r="X72" s="229">
        <f>COUNTIFS('(①本体)入力画面'!$E$16:$E$55,"実績",'(①本体)入力画面'!$K$16:$K$55,B72,'(①本体)入力画面'!CQ$16:CQ$55,1,'(①本体)入力画面'!$F$16:$F$55,"今回請求")</f>
        <v>0</v>
      </c>
      <c r="Y72" s="230">
        <f>SUMIFS('(①本体)入力画面'!$CR$16:$CR$55,'(①本体)入力画面'!$E$16:$E$55,"実績",'(①本体)入力画面'!$K$16:$K$55,'（品目計　今回請求）修正しない事 '!$B72,'(①本体)入力画面'!$F$16:$F$55,"今回請求")</f>
        <v>0</v>
      </c>
      <c r="Z72" s="263">
        <f>SUMIFS('(①本体)入力画面'!$CS$16:$CS$55,'(①本体)入力画面'!$E$16:$E$55,"実績",'(①本体)入力画面'!$K$16:$K$55,'（品目計　今回請求）修正しない事 '!$B72,'(①本体)入力画面'!$F$16:$F$55,"今回請求")</f>
        <v>0</v>
      </c>
      <c r="AA72" s="263">
        <f>SUMIFS('(①本体)入力画面'!$CV$16:$CV$55,'(①本体)入力画面'!$E$16:$E$55,"実績",'(①本体)入力画面'!$K$16:$K$55,'（品目計　今回請求）修正しない事 '!$B72,'(①本体)入力画面'!$F$16:$F$55,"今回請求")</f>
        <v>0</v>
      </c>
      <c r="AB72" s="229">
        <v>0</v>
      </c>
      <c r="AC72" s="230">
        <v>0</v>
      </c>
      <c r="AD72" s="263">
        <v>0</v>
      </c>
      <c r="AE72" s="263">
        <v>0</v>
      </c>
      <c r="AF72" s="229">
        <f>COUNTIFS('(①本体)入力画面'!$E$16:$E$55,"実績",'(①本体)入力画面'!$K$16:$K$55,B72,'(①本体)入力画面'!DB$16:DB$55,1,'(①本体)入力画面'!$F$16:$F$55,"今回請求")</f>
        <v>0</v>
      </c>
      <c r="AG72" s="230">
        <f>SUMIFS('(①本体)入力画面'!$DC$16:$DC$55,'(①本体)入力画面'!$E$16:$E$55,"実績",'(①本体)入力画面'!$K$16:$K$55,'（品目計　今回請求）修正しない事 '!$B72,'(①本体)入力画面'!$F$16:$F$55,"今回請求")</f>
        <v>0</v>
      </c>
      <c r="AH72" s="263">
        <f>SUMIFS('(①本体)入力画面'!$DD$16:$DD$55,'(①本体)入力画面'!$E$16:$E$55,"実績",'(①本体)入力画面'!$K$16:$K$55,'（品目計　今回請求）修正しない事 '!$B72,'(①本体)入力画面'!$F$16:$F$55,"今回請求")</f>
        <v>0</v>
      </c>
      <c r="AI72" s="263">
        <f>SUMIFS('(①本体)入力画面'!$DE$16:$DE$55,'(①本体)入力画面'!$E$16:$E$55,"実績",'(①本体)入力画面'!$K$16:$K$55,'（品目計　今回請求）修正しない事 '!$B72,'(①本体)入力画面'!$F$16:$F$55,"今回請求")</f>
        <v>0</v>
      </c>
      <c r="AJ72" s="229">
        <f>COUNTIFS('(①本体)入力画面'!$E$16:$E$55,"実績",'(①本体)入力画面'!$K$16:$K$55,B72,'(①本体)入力画面'!DK$16:DK$55,1)+COUNTIFS('(①本体)入力画面'!$E$16:$E$55,"実績",'(①本体)入力画面'!$K$16:$K$55,B72,'(①本体)入力画面'!DT$16:DT$55,1)+COUNTIFS('(①本体)入力画面'!$E$16:$E$55,"実績",'(①本体)入力画面'!$K$16:$K$55,B72,'(①本体)入力画面'!EC$16:EC$55,1,'(①本体)入力画面'!$F$16:$F$55,"今回請求")</f>
        <v>0</v>
      </c>
      <c r="AK72" s="230">
        <f>SUMIFS('(①本体)入力画面'!$EK$16:$EK$55,'(①本体)入力画面'!$E$16:$E$55,"実績",'(①本体)入力画面'!$K$16:$K$55,'（品目計　今回請求）修正しない事 '!$B72,'(①本体)入力画面'!$F$16:$F$55,"今回請求")</f>
        <v>0</v>
      </c>
      <c r="AL72" s="263">
        <f>SUMIFS('(①本体)入力画面'!$EL$16:$EL$55,'(①本体)入力画面'!$E$16:$E$55,"実績",'(①本体)入力画面'!$K$16:$K$55,'（品目計　今回請求）修正しない事 '!$B72,'(①本体)入力画面'!$F$16:$F$55,"今回請求")</f>
        <v>0</v>
      </c>
      <c r="AM72" s="231">
        <f>SUMIFS('(①本体)入力画面'!$EM$16:$EM$55,'(①本体)入力画面'!$E$16:$E$55,"実績",'(①本体)入力画面'!$K$16:$K$55,'（品目計　今回請求）修正しない事 '!$B72,'(①本体)入力画面'!$F$16:$F$55,"今回請求")</f>
        <v>0</v>
      </c>
    </row>
    <row r="73" spans="1:48" ht="27" customHeight="1">
      <c r="A73" s="630">
        <v>10</v>
      </c>
      <c r="B73" s="860" t="s">
        <v>221</v>
      </c>
      <c r="C73" s="861"/>
      <c r="D73" s="229">
        <f>COUNTIFS('(①本体)入力画面'!$E$16:$E$55,"実績",'(①本体)入力画面'!$K$16:$K$55,$B73,'(①本体)入力画面'!U$16:U$55,1,'(①本体)入力画面'!$F$16:$F$55,"今回請求")</f>
        <v>0</v>
      </c>
      <c r="E73" s="230">
        <f>SUMIFS('(①本体)入力画面'!$V$16:$V$55,'(①本体)入力画面'!$E$16:$E$55,"実績",'(①本体)入力画面'!$K$16:$K$55,'（品目計　今回請求）修正しない事 '!$B73,'(①本体)入力画面'!$F$16:$F$55,"今回請求")</f>
        <v>0</v>
      </c>
      <c r="F73" s="231">
        <f>SUMIFS('(①本体)入力画面'!$W$16:$W$55,'(①本体)入力画面'!$E$16:$E$55,"実績",'(①本体)入力画面'!$K$16:$K$55,'（品目計　今回請求）修正しない事 '!$B73,'(①本体)入力画面'!$F$16:$F$55,"今回請求")</f>
        <v>0</v>
      </c>
      <c r="G73" s="263">
        <f>SUMIFS('(①本体)入力画面'!$Z$16:$Z$55,'(①本体)入力画面'!$E$16:$E$55,"実績",'(①本体)入力画面'!$K$16:$K$55,'（品目計　今回請求）修正しない事 '!$B73,'(①本体)入力画面'!$F$16:$F$55,"今回請求")</f>
        <v>0</v>
      </c>
      <c r="H73" s="229">
        <f>COUNTIFS('(①本体)入力画面'!$E$16:$E$55,"実績",'(①本体)入力画面'!$K$16:$K$55,B73,'(①本体)入力画面'!AF$16:AF$55,1,'(①本体)入力画面'!$F$16:$F$55,"今回請求")</f>
        <v>0</v>
      </c>
      <c r="I73" s="230">
        <f>SUMIFS('(①本体)入力画面'!$AG$16:$AG$55,'(①本体)入力画面'!$E$16:$E$55,"実績",'(①本体)入力画面'!$K$16:$K$55,'（品目計　今回請求）修正しない事 '!$B73,'(①本体)入力画面'!$F$16:$F$55,"今回請求")</f>
        <v>0</v>
      </c>
      <c r="J73" s="231">
        <f>SUMIFS('(①本体)入力画面'!$AH$16:$AH$55,'(①本体)入力画面'!$E$16:$E$55,"実績",'(①本体)入力画面'!$K$16:$K$55,'（品目計　今回請求）修正しない事 '!$B73,'(①本体)入力画面'!$F$16:$F$55,"今回請求")</f>
        <v>0</v>
      </c>
      <c r="K73" s="263">
        <f>SUMIFS('(①本体)入力画面'!$AI$16:$AI$55,'(①本体)入力画面'!$E$16:$E$55,"実績",'(①本体)入力画面'!$K$16:$K$55,'（品目計　今回請求）修正しない事 '!$B73,'(①本体)入力画面'!$F$16:$F$55,"今回請求")</f>
        <v>0</v>
      </c>
      <c r="L73" s="229">
        <f>COUNTIFS('(①本体)入力画面'!$E$16:$E$55,"実績",'(①本体)入力画面'!$K$16:$K$55,B73,'(①本体)入力画面'!AO$16:AO$55,1,'(①本体)入力画面'!$F$16:$F$55,"今回請求")</f>
        <v>0</v>
      </c>
      <c r="M73" s="230">
        <f>SUMIFS('(①本体)入力画面'!$AP$16:$AP$55,'(①本体)入力画面'!$E$16:$E$55,"実績",'(①本体)入力画面'!$K$16:$K$55,'（品目計　今回請求）修正しない事 '!$B73,'(①本体)入力画面'!$F$16:$F$55,"今回請求")</f>
        <v>0</v>
      </c>
      <c r="N73" s="231">
        <f>SUMIFS('(①本体)入力画面'!$AQ$16:$AQ$55,'(①本体)入力画面'!$E$16:$E$55,"実績",'(①本体)入力画面'!$K$16:$K$55,'（品目計　今回請求）修正しない事 '!$B73,'(①本体)入力画面'!$F$16:$F$55,"今回請求")</f>
        <v>0</v>
      </c>
      <c r="O73" s="263">
        <f>SUMIFS('(①本体)入力画面'!$AT$16:$AT$55,'(①本体)入力画面'!$E$16:$E$55,"実績",'(①本体)入力画面'!$K$16:$K$55,'（品目計　今回請求）修正しない事 '!$B73,'(①本体)入力画面'!$F$16:$F$55,"今回請求")</f>
        <v>0</v>
      </c>
      <c r="P73" s="229">
        <v>0</v>
      </c>
      <c r="Q73" s="230">
        <v>0</v>
      </c>
      <c r="R73" s="231">
        <f>SUMIFS('(①本体)入力画面'!$AR$16:$AR$55,'(①本体)入力画面'!$E$16:$E$55,"実績",'(①本体)入力画面'!$K$16:$K$55,'（品目計　今回請求）修正しない事 '!$B73,'(①本体)入力画面'!$F$16:$F$55,"今回請求")</f>
        <v>0</v>
      </c>
      <c r="S73" s="263">
        <v>0</v>
      </c>
      <c r="T73" s="229">
        <f>COUNTIFS('(①本体)入力画面'!$E$16:$E$55,"実績",'(①本体)入力画面'!$K$16:$K$55,B73,'(①本体)入力画面'!AZ$16:AZ$55,1)+COUNTIFS('(①本体)入力画面'!$E$16:$E$55,"実績",'(①本体)入力画面'!$K$16:$K$55,B73,'(①本体)入力画面'!BI$16:BI$55,1)+COUNTIFS('(①本体)入力画面'!$E$16:$E$55,"実績",'(①本体)入力画面'!$K$16:$K$55,B73,'(①本体)入力画面'!BR$16:BR$55,1)+COUNTIFS('(①本体)入力画面'!$E$16:$E$55,"実績",'(①本体)入力画面'!$K$16:$K$55,B73,'(①本体)入力画面'!CA$16:CA$55,1,'(①本体)入力画面'!$F$16:$F$55,"今回請求")</f>
        <v>0</v>
      </c>
      <c r="U73" s="230">
        <f>SUMIFS('(①本体)入力画面'!$CI$16:$CI$55,'(①本体)入力画面'!$E$16:$E$55,"実績",'(①本体)入力画面'!$K$16:$K$55,'（品目計　今回請求）修正しない事 '!$B73,'(①本体)入力画面'!$F$16:$F$55,"今回請求")</f>
        <v>0</v>
      </c>
      <c r="V73" s="263">
        <f>SUMIFS('(①本体)入力画面'!$CJ$16:$CJ$55,'(①本体)入力画面'!$E$16:$E$55,"実績",'(①本体)入力画面'!$K$16:$K$55,'（品目計　今回請求）修正しない事 '!$B73,'(①本体)入力画面'!$F$16:$F$55,"今回請求")</f>
        <v>0</v>
      </c>
      <c r="W73" s="263">
        <f>SUMIFS('(①本体)入力画面'!$CK$16:$CK$55,'(①本体)入力画面'!$E$16:$E$55,"実績",'(①本体)入力画面'!$K$16:$K$55,'（品目計　今回請求）修正しない事 '!$B73,'(①本体)入力画面'!$F$16:$F$55,"今回請求")</f>
        <v>0</v>
      </c>
      <c r="X73" s="229">
        <f>COUNTIFS('(①本体)入力画面'!$E$16:$E$55,"実績",'(①本体)入力画面'!$K$16:$K$55,B73,'(①本体)入力画面'!CQ$16:CQ$55,1,'(①本体)入力画面'!$F$16:$F$55,"今回請求")</f>
        <v>0</v>
      </c>
      <c r="Y73" s="230">
        <f>SUMIFS('(①本体)入力画面'!$CR$16:$CR$55,'(①本体)入力画面'!$E$16:$E$55,"実績",'(①本体)入力画面'!$K$16:$K$55,'（品目計　今回請求）修正しない事 '!$B73,'(①本体)入力画面'!$F$16:$F$55,"今回請求")</f>
        <v>0</v>
      </c>
      <c r="Z73" s="263">
        <f>SUMIFS('(①本体)入力画面'!$CS$16:$CS$55,'(①本体)入力画面'!$E$16:$E$55,"実績",'(①本体)入力画面'!$K$16:$K$55,'（品目計　今回請求）修正しない事 '!$B73,'(①本体)入力画面'!$F$16:$F$55,"今回請求")</f>
        <v>0</v>
      </c>
      <c r="AA73" s="263">
        <f>SUMIFS('(①本体)入力画面'!$CV$16:$CV$55,'(①本体)入力画面'!$E$16:$E$55,"実績",'(①本体)入力画面'!$K$16:$K$55,'（品目計　今回請求）修正しない事 '!$B73,'(①本体)入力画面'!$F$16:$F$55,"今回請求")</f>
        <v>0</v>
      </c>
      <c r="AB73" s="229">
        <v>0</v>
      </c>
      <c r="AC73" s="230">
        <v>0</v>
      </c>
      <c r="AD73" s="263">
        <v>0</v>
      </c>
      <c r="AE73" s="263">
        <v>0</v>
      </c>
      <c r="AF73" s="229">
        <f>COUNTIFS('(①本体)入力画面'!$E$16:$E$55,"実績",'(①本体)入力画面'!$K$16:$K$55,B73,'(①本体)入力画面'!DB$16:DB$55,1,'(①本体)入力画面'!$F$16:$F$55,"今回請求")</f>
        <v>0</v>
      </c>
      <c r="AG73" s="230">
        <f>SUMIFS('(①本体)入力画面'!$DC$16:$DC$55,'(①本体)入力画面'!$E$16:$E$55,"実績",'(①本体)入力画面'!$K$16:$K$55,'（品目計　今回請求）修正しない事 '!$B73,'(①本体)入力画面'!$F$16:$F$55,"今回請求")</f>
        <v>0</v>
      </c>
      <c r="AH73" s="263">
        <f>SUMIFS('(①本体)入力画面'!$DD$16:$DD$55,'(①本体)入力画面'!$E$16:$E$55,"実績",'(①本体)入力画面'!$K$16:$K$55,'（品目計　今回請求）修正しない事 '!$B73,'(①本体)入力画面'!$F$16:$F$55,"今回請求")</f>
        <v>0</v>
      </c>
      <c r="AI73" s="263">
        <f>SUMIFS('(①本体)入力画面'!$DE$16:$DE$55,'(①本体)入力画面'!$E$16:$E$55,"実績",'(①本体)入力画面'!$K$16:$K$55,'（品目計　今回請求）修正しない事 '!$B73,'(①本体)入力画面'!$F$16:$F$55,"今回請求")</f>
        <v>0</v>
      </c>
      <c r="AJ73" s="229">
        <f>COUNTIFS('(①本体)入力画面'!$E$16:$E$55,"実績",'(①本体)入力画面'!$K$16:$K$55,B73,'(①本体)入力画面'!DK$16:DK$55,1)+COUNTIFS('(①本体)入力画面'!$E$16:$E$55,"実績",'(①本体)入力画面'!$K$16:$K$55,B73,'(①本体)入力画面'!DT$16:DT$55,1)+COUNTIFS('(①本体)入力画面'!$E$16:$E$55,"実績",'(①本体)入力画面'!$K$16:$K$55,B73,'(①本体)入力画面'!EC$16:EC$55,1,'(①本体)入力画面'!$F$16:$F$55,"今回請求")</f>
        <v>0</v>
      </c>
      <c r="AK73" s="230">
        <f>SUMIFS('(①本体)入力画面'!$EK$16:$EK$55,'(①本体)入力画面'!$E$16:$E$55,"実績",'(①本体)入力画面'!$K$16:$K$55,'（品目計　今回請求）修正しない事 '!$B73,'(①本体)入力画面'!$F$16:$F$55,"今回請求")</f>
        <v>0</v>
      </c>
      <c r="AL73" s="263">
        <f>SUMIFS('(①本体)入力画面'!$EL$16:$EL$55,'(①本体)入力画面'!$E$16:$E$55,"実績",'(①本体)入力画面'!$K$16:$K$55,'（品目計　今回請求）修正しない事 '!$B73,'(①本体)入力画面'!$F$16:$F$55,"今回請求")</f>
        <v>0</v>
      </c>
      <c r="AM73" s="231">
        <f>SUMIFS('(①本体)入力画面'!$EM$16:$EM$55,'(①本体)入力画面'!$E$16:$E$55,"実績",'(①本体)入力画面'!$K$16:$K$55,'（品目計　今回請求）修正しない事 '!$B73,'(①本体)入力画面'!$F$16:$F$55,"今回請求")</f>
        <v>0</v>
      </c>
    </row>
    <row r="74" spans="1:48" ht="27" customHeight="1">
      <c r="A74" s="630">
        <v>11</v>
      </c>
      <c r="B74" s="860" t="s">
        <v>222</v>
      </c>
      <c r="C74" s="861"/>
      <c r="D74" s="229">
        <f>COUNTIFS('(①本体)入力画面'!$E$16:$E$55,"実績",'(①本体)入力画面'!$K$16:$K$55,$B74,'(①本体)入力画面'!U$16:U$55,1,'(①本体)入力画面'!$F$16:$F$55,"今回請求")</f>
        <v>0</v>
      </c>
      <c r="E74" s="230">
        <f>SUMIFS('(①本体)入力画面'!$V$16:$V$55,'(①本体)入力画面'!$E$16:$E$55,"実績",'(①本体)入力画面'!$K$16:$K$55,'（品目計　今回請求）修正しない事 '!$B74,'(①本体)入力画面'!$F$16:$F$55,"今回請求")</f>
        <v>0</v>
      </c>
      <c r="F74" s="231">
        <f>SUMIFS('(①本体)入力画面'!$W$16:$W$55,'(①本体)入力画面'!$E$16:$E$55,"実績",'(①本体)入力画面'!$K$16:$K$55,'（品目計　今回請求）修正しない事 '!$B74,'(①本体)入力画面'!$F$16:$F$55,"今回請求")</f>
        <v>0</v>
      </c>
      <c r="G74" s="263">
        <f>SUMIFS('(①本体)入力画面'!$Z$16:$Z$55,'(①本体)入力画面'!$E$16:$E$55,"実績",'(①本体)入力画面'!$K$16:$K$55,'（品目計　今回請求）修正しない事 '!$B74,'(①本体)入力画面'!$F$16:$F$55,"今回請求")</f>
        <v>0</v>
      </c>
      <c r="H74" s="229">
        <f>COUNTIFS('(①本体)入力画面'!$E$16:$E$55,"実績",'(①本体)入力画面'!$K$16:$K$55,B74,'(①本体)入力画面'!AF$16:AF$55,1,'(①本体)入力画面'!$F$16:$F$55,"今回請求")</f>
        <v>0</v>
      </c>
      <c r="I74" s="230">
        <f>SUMIFS('(①本体)入力画面'!$AG$16:$AG$55,'(①本体)入力画面'!$E$16:$E$55,"実績",'(①本体)入力画面'!$K$16:$K$55,'（品目計　今回請求）修正しない事 '!$B74,'(①本体)入力画面'!$F$16:$F$55,"今回請求")</f>
        <v>0</v>
      </c>
      <c r="J74" s="231">
        <f>SUMIFS('(①本体)入力画面'!$AH$16:$AH$55,'(①本体)入力画面'!$E$16:$E$55,"実績",'(①本体)入力画面'!$K$16:$K$55,'（品目計　今回請求）修正しない事 '!$B74,'(①本体)入力画面'!$F$16:$F$55,"今回請求")</f>
        <v>0</v>
      </c>
      <c r="K74" s="263">
        <f>SUMIFS('(①本体)入力画面'!$AI$16:$AI$55,'(①本体)入力画面'!$E$16:$E$55,"実績",'(①本体)入力画面'!$K$16:$K$55,'（品目計　今回請求）修正しない事 '!$B74,'(①本体)入力画面'!$F$16:$F$55,"今回請求")</f>
        <v>0</v>
      </c>
      <c r="L74" s="229">
        <f>COUNTIFS('(①本体)入力画面'!$E$16:$E$55,"実績",'(①本体)入力画面'!$K$16:$K$55,B74,'(①本体)入力画面'!AO$16:AO$55,1,'(①本体)入力画面'!$F$16:$F$55,"今回請求")</f>
        <v>0</v>
      </c>
      <c r="M74" s="230">
        <f>SUMIFS('(①本体)入力画面'!$AP$16:$AP$55,'(①本体)入力画面'!$E$16:$E$55,"実績",'(①本体)入力画面'!$K$16:$K$55,'（品目計　今回請求）修正しない事 '!$B74,'(①本体)入力画面'!$F$16:$F$55,"今回請求")</f>
        <v>0</v>
      </c>
      <c r="N74" s="231">
        <f>SUMIFS('(①本体)入力画面'!$AQ$16:$AQ$55,'(①本体)入力画面'!$E$16:$E$55,"実績",'(①本体)入力画面'!$K$16:$K$55,'（品目計　今回請求）修正しない事 '!$B74,'(①本体)入力画面'!$F$16:$F$55,"今回請求")</f>
        <v>0</v>
      </c>
      <c r="O74" s="263">
        <f>SUMIFS('(①本体)入力画面'!$AT$16:$AT$55,'(①本体)入力画面'!$E$16:$E$55,"実績",'(①本体)入力画面'!$K$16:$K$55,'（品目計　今回請求）修正しない事 '!$B74,'(①本体)入力画面'!$F$16:$F$55,"今回請求")</f>
        <v>0</v>
      </c>
      <c r="P74" s="229">
        <v>0</v>
      </c>
      <c r="Q74" s="230">
        <v>0</v>
      </c>
      <c r="R74" s="231">
        <f>SUMIFS('(①本体)入力画面'!$AR$16:$AR$55,'(①本体)入力画面'!$E$16:$E$55,"実績",'(①本体)入力画面'!$K$16:$K$55,'（品目計　今回請求）修正しない事 '!$B74,'(①本体)入力画面'!$F$16:$F$55,"今回請求")</f>
        <v>0</v>
      </c>
      <c r="S74" s="263">
        <v>0</v>
      </c>
      <c r="T74" s="229">
        <f>COUNTIFS('(①本体)入力画面'!$E$16:$E$55,"実績",'(①本体)入力画面'!$K$16:$K$55,B74,'(①本体)入力画面'!AZ$16:AZ$55,1)+COUNTIFS('(①本体)入力画面'!$E$16:$E$55,"実績",'(①本体)入力画面'!$K$16:$K$55,B74,'(①本体)入力画面'!BI$16:BI$55,1)+COUNTIFS('(①本体)入力画面'!$E$16:$E$55,"実績",'(①本体)入力画面'!$K$16:$K$55,B74,'(①本体)入力画面'!BR$16:BR$55,1)+COUNTIFS('(①本体)入力画面'!$E$16:$E$55,"実績",'(①本体)入力画面'!$K$16:$K$55,B74,'(①本体)入力画面'!CA$16:CA$55,1,'(①本体)入力画面'!$F$16:$F$55,"今回請求")</f>
        <v>0</v>
      </c>
      <c r="U74" s="230">
        <f>SUMIFS('(①本体)入力画面'!$CI$16:$CI$55,'(①本体)入力画面'!$E$16:$E$55,"実績",'(①本体)入力画面'!$K$16:$K$55,'（品目計　今回請求）修正しない事 '!$B74,'(①本体)入力画面'!$F$16:$F$55,"今回請求")</f>
        <v>0</v>
      </c>
      <c r="V74" s="263">
        <f>SUMIFS('(①本体)入力画面'!$CJ$16:$CJ$55,'(①本体)入力画面'!$E$16:$E$55,"実績",'(①本体)入力画面'!$K$16:$K$55,'（品目計　今回請求）修正しない事 '!$B74,'(①本体)入力画面'!$F$16:$F$55,"今回請求")</f>
        <v>0</v>
      </c>
      <c r="W74" s="263">
        <f>SUMIFS('(①本体)入力画面'!$CK$16:$CK$55,'(①本体)入力画面'!$E$16:$E$55,"実績",'(①本体)入力画面'!$K$16:$K$55,'（品目計　今回請求）修正しない事 '!$B74,'(①本体)入力画面'!$F$16:$F$55,"今回請求")</f>
        <v>0</v>
      </c>
      <c r="X74" s="229">
        <f>COUNTIFS('(①本体)入力画面'!$E$16:$E$55,"実績",'(①本体)入力画面'!$K$16:$K$55,B74,'(①本体)入力画面'!CQ$16:CQ$55,1,'(①本体)入力画面'!$F$16:$F$55,"今回請求")</f>
        <v>0</v>
      </c>
      <c r="Y74" s="230">
        <f>SUMIFS('(①本体)入力画面'!$CR$16:$CR$55,'(①本体)入力画面'!$E$16:$E$55,"実績",'(①本体)入力画面'!$K$16:$K$55,'（品目計　今回請求）修正しない事 '!$B74,'(①本体)入力画面'!$F$16:$F$55,"今回請求")</f>
        <v>0</v>
      </c>
      <c r="Z74" s="263">
        <f>SUMIFS('(①本体)入力画面'!$CS$16:$CS$55,'(①本体)入力画面'!$E$16:$E$55,"実績",'(①本体)入力画面'!$K$16:$K$55,'（品目計　今回請求）修正しない事 '!$B74,'(①本体)入力画面'!$F$16:$F$55,"今回請求")</f>
        <v>0</v>
      </c>
      <c r="AA74" s="263">
        <f>SUMIFS('(①本体)入力画面'!$CV$16:$CV$55,'(①本体)入力画面'!$E$16:$E$55,"実績",'(①本体)入力画面'!$K$16:$K$55,'（品目計　今回請求）修正しない事 '!$B74,'(①本体)入力画面'!$F$16:$F$55,"今回請求")</f>
        <v>0</v>
      </c>
      <c r="AB74" s="229">
        <v>0</v>
      </c>
      <c r="AC74" s="230">
        <v>0</v>
      </c>
      <c r="AD74" s="263">
        <v>0</v>
      </c>
      <c r="AE74" s="263">
        <v>0</v>
      </c>
      <c r="AF74" s="229">
        <f>COUNTIFS('(①本体)入力画面'!$E$16:$E$55,"実績",'(①本体)入力画面'!$K$16:$K$55,B74,'(①本体)入力画面'!DB$16:DB$55,1,'(①本体)入力画面'!$F$16:$F$55,"今回請求")</f>
        <v>0</v>
      </c>
      <c r="AG74" s="230">
        <f>SUMIFS('(①本体)入力画面'!$DC$16:$DC$55,'(①本体)入力画面'!$E$16:$E$55,"実績",'(①本体)入力画面'!$K$16:$K$55,'（品目計　今回請求）修正しない事 '!$B74,'(①本体)入力画面'!$F$16:$F$55,"今回請求")</f>
        <v>0</v>
      </c>
      <c r="AH74" s="263">
        <f>SUMIFS('(①本体)入力画面'!$DD$16:$DD$55,'(①本体)入力画面'!$E$16:$E$55,"実績",'(①本体)入力画面'!$K$16:$K$55,'（品目計　今回請求）修正しない事 '!$B74,'(①本体)入力画面'!$F$16:$F$55,"今回請求")</f>
        <v>0</v>
      </c>
      <c r="AI74" s="263">
        <f>SUMIFS('(①本体)入力画面'!$DE$16:$DE$55,'(①本体)入力画面'!$E$16:$E$55,"実績",'(①本体)入力画面'!$K$16:$K$55,'（品目計　今回請求）修正しない事 '!$B74,'(①本体)入力画面'!$F$16:$F$55,"今回請求")</f>
        <v>0</v>
      </c>
      <c r="AJ74" s="229">
        <f>COUNTIFS('(①本体)入力画面'!$E$16:$E$55,"実績",'(①本体)入力画面'!$K$16:$K$55,B74,'(①本体)入力画面'!DK$16:DK$55,1)+COUNTIFS('(①本体)入力画面'!$E$16:$E$55,"実績",'(①本体)入力画面'!$K$16:$K$55,B74,'(①本体)入力画面'!DT$16:DT$55,1)+COUNTIFS('(①本体)入力画面'!$E$16:$E$55,"実績",'(①本体)入力画面'!$K$16:$K$55,B74,'(①本体)入力画面'!EC$16:EC$55,1,'(①本体)入力画面'!$F$16:$F$55,"今回請求")</f>
        <v>0</v>
      </c>
      <c r="AK74" s="230">
        <f>SUMIFS('(①本体)入力画面'!$EK$16:$EK$55,'(①本体)入力画面'!$E$16:$E$55,"実績",'(①本体)入力画面'!$K$16:$K$55,'（品目計　今回請求）修正しない事 '!$B74,'(①本体)入力画面'!$F$16:$F$55,"今回請求")</f>
        <v>0</v>
      </c>
      <c r="AL74" s="263">
        <f>SUMIFS('(①本体)入力画面'!$EL$16:$EL$55,'(①本体)入力画面'!$E$16:$E$55,"実績",'(①本体)入力画面'!$K$16:$K$55,'（品目計　今回請求）修正しない事 '!$B74,'(①本体)入力画面'!$F$16:$F$55,"今回請求")</f>
        <v>0</v>
      </c>
      <c r="AM74" s="231">
        <f>SUMIFS('(①本体)入力画面'!$EM$16:$EM$55,'(①本体)入力画面'!$E$16:$E$55,"実績",'(①本体)入力画面'!$K$16:$K$55,'（品目計　今回請求）修正しない事 '!$B74,'(①本体)入力画面'!$F$16:$F$55,"今回請求")</f>
        <v>0</v>
      </c>
    </row>
    <row r="75" spans="1:48" ht="27" customHeight="1">
      <c r="A75" s="232">
        <v>12</v>
      </c>
      <c r="B75" s="860" t="s">
        <v>223</v>
      </c>
      <c r="C75" s="861"/>
      <c r="D75" s="229">
        <f>COUNTIFS('(①本体)入力画面'!$E$16:$E$55,"実績",'(①本体)入力画面'!$K$16:$K$55,$B75,'(①本体)入力画面'!U$16:U$55,1,'(①本体)入力画面'!$F$16:$F$55,"今回請求")</f>
        <v>0</v>
      </c>
      <c r="E75" s="230">
        <f>SUMIFS('(①本体)入力画面'!$V$16:$V$55,'(①本体)入力画面'!$E$16:$E$55,"実績",'(①本体)入力画面'!$K$16:$K$55,'（品目計　今回請求）修正しない事 '!$B75,'(①本体)入力画面'!$F$16:$F$55,"今回請求")</f>
        <v>0</v>
      </c>
      <c r="F75" s="231">
        <f>SUMIFS('(①本体)入力画面'!$W$16:$W$55,'(①本体)入力画面'!$E$16:$E$55,"実績",'(①本体)入力画面'!$K$16:$K$55,'（品目計　今回請求）修正しない事 '!$B75,'(①本体)入力画面'!$F$16:$F$55,"今回請求")</f>
        <v>0</v>
      </c>
      <c r="G75" s="263">
        <f>SUMIFS('(①本体)入力画面'!$Z$16:$Z$55,'(①本体)入力画面'!$E$16:$E$55,"実績",'(①本体)入力画面'!$K$16:$K$55,'（品目計　今回請求）修正しない事 '!$B75,'(①本体)入力画面'!$F$16:$F$55,"今回請求")</f>
        <v>0</v>
      </c>
      <c r="H75" s="229">
        <f>COUNTIFS('(①本体)入力画面'!$E$16:$E$55,"実績",'(①本体)入力画面'!$K$16:$K$55,B75,'(①本体)入力画面'!AF$16:AF$55,1,'(①本体)入力画面'!$F$16:$F$55,"今回請求")</f>
        <v>0</v>
      </c>
      <c r="I75" s="230">
        <f>SUMIFS('(①本体)入力画面'!$AG$16:$AG$55,'(①本体)入力画面'!$E$16:$E$55,"実績",'(①本体)入力画面'!$K$16:$K$55,'（品目計　今回請求）修正しない事 '!$B75,'(①本体)入力画面'!$F$16:$F$55,"今回請求")</f>
        <v>0</v>
      </c>
      <c r="J75" s="231">
        <f>SUMIFS('(①本体)入力画面'!$AH$16:$AH$55,'(①本体)入力画面'!$E$16:$E$55,"実績",'(①本体)入力画面'!$K$16:$K$55,'（品目計　今回請求）修正しない事 '!$B75,'(①本体)入力画面'!$F$16:$F$55,"今回請求")</f>
        <v>0</v>
      </c>
      <c r="K75" s="263">
        <f>SUMIFS('(①本体)入力画面'!$AI$16:$AI$55,'(①本体)入力画面'!$E$16:$E$55,"実績",'(①本体)入力画面'!$K$16:$K$55,'（品目計　今回請求）修正しない事 '!$B75,'(①本体)入力画面'!$F$16:$F$55,"今回請求")</f>
        <v>0</v>
      </c>
      <c r="L75" s="229">
        <f>COUNTIFS('(①本体)入力画面'!$E$16:$E$55,"実績",'(①本体)入力画面'!$K$16:$K$55,B75,'(①本体)入力画面'!AO$16:AO$55,1,'(①本体)入力画面'!$F$16:$F$55,"今回請求")</f>
        <v>0</v>
      </c>
      <c r="M75" s="230">
        <f>SUMIFS('(①本体)入力画面'!$AP$16:$AP$55,'(①本体)入力画面'!$E$16:$E$55,"実績",'(①本体)入力画面'!$K$16:$K$55,'（品目計　今回請求）修正しない事 '!$B75,'(①本体)入力画面'!$F$16:$F$55,"今回請求")</f>
        <v>0</v>
      </c>
      <c r="N75" s="231">
        <f>SUMIFS('(①本体)入力画面'!$AQ$16:$AQ$55,'(①本体)入力画面'!$E$16:$E$55,"実績",'(①本体)入力画面'!$K$16:$K$55,'（品目計　今回請求）修正しない事 '!$B75,'(①本体)入力画面'!$F$16:$F$55,"今回請求")</f>
        <v>0</v>
      </c>
      <c r="O75" s="263">
        <f>SUMIFS('(①本体)入力画面'!$AT$16:$AT$55,'(①本体)入力画面'!$E$16:$E$55,"実績",'(①本体)入力画面'!$K$16:$K$55,'（品目計　今回請求）修正しない事 '!$B75,'(①本体)入力画面'!$F$16:$F$55,"今回請求")</f>
        <v>0</v>
      </c>
      <c r="P75" s="229">
        <v>0</v>
      </c>
      <c r="Q75" s="230">
        <v>0</v>
      </c>
      <c r="R75" s="231">
        <f>SUMIFS('(①本体)入力画面'!$AR$16:$AR$55,'(①本体)入力画面'!$E$16:$E$55,"実績",'(①本体)入力画面'!$K$16:$K$55,'（品目計　今回請求）修正しない事 '!$B75,'(①本体)入力画面'!$F$16:$F$55,"今回請求")</f>
        <v>0</v>
      </c>
      <c r="S75" s="263">
        <v>0</v>
      </c>
      <c r="T75" s="229">
        <f>COUNTIFS('(①本体)入力画面'!$E$16:$E$55,"実績",'(①本体)入力画面'!$K$16:$K$55,B75,'(①本体)入力画面'!AZ$16:AZ$55,1)+COUNTIFS('(①本体)入力画面'!$E$16:$E$55,"実績",'(①本体)入力画面'!$K$16:$K$55,B75,'(①本体)入力画面'!BI$16:BI$55,1)+COUNTIFS('(①本体)入力画面'!$E$16:$E$55,"実績",'(①本体)入力画面'!$K$16:$K$55,B75,'(①本体)入力画面'!BR$16:BR$55,1)+COUNTIFS('(①本体)入力画面'!$E$16:$E$55,"実績",'(①本体)入力画面'!$K$16:$K$55,B75,'(①本体)入力画面'!CA$16:CA$55,1,'(①本体)入力画面'!$F$16:$F$55,"今回請求")</f>
        <v>0</v>
      </c>
      <c r="U75" s="230">
        <f>SUMIFS('(①本体)入力画面'!$CI$16:$CI$55,'(①本体)入力画面'!$E$16:$E$55,"実績",'(①本体)入力画面'!$K$16:$K$55,'（品目計　今回請求）修正しない事 '!$B75,'(①本体)入力画面'!$F$16:$F$55,"今回請求")</f>
        <v>0</v>
      </c>
      <c r="V75" s="263">
        <f>SUMIFS('(①本体)入力画面'!$CJ$16:$CJ$55,'(①本体)入力画面'!$E$16:$E$55,"実績",'(①本体)入力画面'!$K$16:$K$55,'（品目計　今回請求）修正しない事 '!$B75,'(①本体)入力画面'!$F$16:$F$55,"今回請求")</f>
        <v>0</v>
      </c>
      <c r="W75" s="263">
        <f>SUMIFS('(①本体)入力画面'!$CK$16:$CK$55,'(①本体)入力画面'!$E$16:$E$55,"実績",'(①本体)入力画面'!$K$16:$K$55,'（品目計　今回請求）修正しない事 '!$B75,'(①本体)入力画面'!$F$16:$F$55,"今回請求")</f>
        <v>0</v>
      </c>
      <c r="X75" s="229">
        <f>COUNTIFS('(①本体)入力画面'!$E$16:$E$55,"実績",'(①本体)入力画面'!$K$16:$K$55,B75,'(①本体)入力画面'!CQ$16:CQ$55,1,'(①本体)入力画面'!$F$16:$F$55,"今回請求")</f>
        <v>0</v>
      </c>
      <c r="Y75" s="230">
        <f>SUMIFS('(①本体)入力画面'!$CR$16:$CR$55,'(①本体)入力画面'!$E$16:$E$55,"実績",'(①本体)入力画面'!$K$16:$K$55,'（品目計　今回請求）修正しない事 '!$B75,'(①本体)入力画面'!$F$16:$F$55,"今回請求")</f>
        <v>0</v>
      </c>
      <c r="Z75" s="263">
        <f>SUMIFS('(①本体)入力画面'!$CS$16:$CS$55,'(①本体)入力画面'!$E$16:$E$55,"実績",'(①本体)入力画面'!$K$16:$K$55,'（品目計　今回請求）修正しない事 '!$B75,'(①本体)入力画面'!$F$16:$F$55,"今回請求")</f>
        <v>0</v>
      </c>
      <c r="AA75" s="263">
        <f>SUMIFS('(①本体)入力画面'!$CV$16:$CV$55,'(①本体)入力画面'!$E$16:$E$55,"実績",'(①本体)入力画面'!$K$16:$K$55,'（品目計　今回請求）修正しない事 '!$B75,'(①本体)入力画面'!$F$16:$F$55,"今回請求")</f>
        <v>0</v>
      </c>
      <c r="AB75" s="229">
        <v>0</v>
      </c>
      <c r="AC75" s="230">
        <v>0</v>
      </c>
      <c r="AD75" s="263">
        <v>0</v>
      </c>
      <c r="AE75" s="263">
        <v>0</v>
      </c>
      <c r="AF75" s="229">
        <f>COUNTIFS('(①本体)入力画面'!$E$16:$E$55,"実績",'(①本体)入力画面'!$K$16:$K$55,B75,'(①本体)入力画面'!DB$16:DB$55,1,'(①本体)入力画面'!$F$16:$F$55,"今回請求")</f>
        <v>0</v>
      </c>
      <c r="AG75" s="230">
        <f>SUMIFS('(①本体)入力画面'!$DC$16:$DC$55,'(①本体)入力画面'!$E$16:$E$55,"実績",'(①本体)入力画面'!$K$16:$K$55,'（品目計　今回請求）修正しない事 '!$B75,'(①本体)入力画面'!$F$16:$F$55,"今回請求")</f>
        <v>0</v>
      </c>
      <c r="AH75" s="263">
        <f>SUMIFS('(①本体)入力画面'!$DD$16:$DD$55,'(①本体)入力画面'!$E$16:$E$55,"実績",'(①本体)入力画面'!$K$16:$K$55,'（品目計　今回請求）修正しない事 '!$B75,'(①本体)入力画面'!$F$16:$F$55,"今回請求")</f>
        <v>0</v>
      </c>
      <c r="AI75" s="263">
        <f>SUMIFS('(①本体)入力画面'!$DE$16:$DE$55,'(①本体)入力画面'!$E$16:$E$55,"実績",'(①本体)入力画面'!$K$16:$K$55,'（品目計　今回請求）修正しない事 '!$B75,'(①本体)入力画面'!$F$16:$F$55,"今回請求")</f>
        <v>0</v>
      </c>
      <c r="AJ75" s="229">
        <f>COUNTIFS('(①本体)入力画面'!$E$16:$E$55,"実績",'(①本体)入力画面'!$K$16:$K$55,B75,'(①本体)入力画面'!DK$16:DK$55,1)+COUNTIFS('(①本体)入力画面'!$E$16:$E$55,"実績",'(①本体)入力画面'!$K$16:$K$55,B75,'(①本体)入力画面'!DT$16:DT$55,1)+COUNTIFS('(①本体)入力画面'!$E$16:$E$55,"実績",'(①本体)入力画面'!$K$16:$K$55,B75,'(①本体)入力画面'!EC$16:EC$55,1,'(①本体)入力画面'!$F$16:$F$55,"今回請求")</f>
        <v>0</v>
      </c>
      <c r="AK75" s="230">
        <f>SUMIFS('(①本体)入力画面'!$EK$16:$EK$55,'(①本体)入力画面'!$E$16:$E$55,"実績",'(①本体)入力画面'!$K$16:$K$55,'（品目計　今回請求）修正しない事 '!$B75,'(①本体)入力画面'!$F$16:$F$55,"今回請求")</f>
        <v>0</v>
      </c>
      <c r="AL75" s="263">
        <f>SUMIFS('(①本体)入力画面'!$EL$16:$EL$55,'(①本体)入力画面'!$E$16:$E$55,"実績",'(①本体)入力画面'!$K$16:$K$55,'（品目計　今回請求）修正しない事 '!$B75,'(①本体)入力画面'!$F$16:$F$55,"今回請求")</f>
        <v>0</v>
      </c>
      <c r="AM75" s="231">
        <f>SUMIFS('(①本体)入力画面'!$EM$16:$EM$55,'(①本体)入力画面'!$E$16:$E$55,"実績",'(①本体)入力画面'!$K$16:$K$55,'（品目計　今回請求）修正しない事 '!$B75,'(①本体)入力画面'!$F$16:$F$55,"今回請求")</f>
        <v>0</v>
      </c>
    </row>
    <row r="76" spans="1:48" ht="27" customHeight="1">
      <c r="A76" s="627">
        <v>13</v>
      </c>
      <c r="B76" s="860" t="s">
        <v>224</v>
      </c>
      <c r="C76" s="861"/>
      <c r="D76" s="229">
        <f>COUNTIFS('(①本体)入力画面'!$E$16:$E$55,"実績",'(①本体)入力画面'!$K$16:$K$55,$B76,'(①本体)入力画面'!U$16:U$55,1,'(①本体)入力画面'!$F$16:$F$55,"今回請求")</f>
        <v>0</v>
      </c>
      <c r="E76" s="230">
        <f>SUMIFS('(①本体)入力画面'!$V$16:$V$55,'(①本体)入力画面'!$E$16:$E$55,"実績",'(①本体)入力画面'!$K$16:$K$55,'（品目計　今回請求）修正しない事 '!$B76,'(①本体)入力画面'!$F$16:$F$55,"今回請求")</f>
        <v>0</v>
      </c>
      <c r="F76" s="231">
        <f>SUMIFS('(①本体)入力画面'!$W$16:$W$55,'(①本体)入力画面'!$E$16:$E$55,"実績",'(①本体)入力画面'!$K$16:$K$55,'（品目計　今回請求）修正しない事 '!$B76,'(①本体)入力画面'!$F$16:$F$55,"今回請求")</f>
        <v>0</v>
      </c>
      <c r="G76" s="263">
        <f>SUMIFS('(①本体)入力画面'!$Z$16:$Z$55,'(①本体)入力画面'!$E$16:$E$55,"実績",'(①本体)入力画面'!$K$16:$K$55,'（品目計　今回請求）修正しない事 '!$B76,'(①本体)入力画面'!$F$16:$F$55,"今回請求")</f>
        <v>0</v>
      </c>
      <c r="H76" s="229">
        <f>COUNTIFS('(①本体)入力画面'!$E$16:$E$55,"実績",'(①本体)入力画面'!$K$16:$K$55,B76,'(①本体)入力画面'!AF$16:AF$55,1,'(①本体)入力画面'!$F$16:$F$55,"今回請求")</f>
        <v>0</v>
      </c>
      <c r="I76" s="230">
        <f>SUMIFS('(①本体)入力画面'!$AG$16:$AG$55,'(①本体)入力画面'!$E$16:$E$55,"実績",'(①本体)入力画面'!$K$16:$K$55,'（品目計　今回請求）修正しない事 '!$B76,'(①本体)入力画面'!$F$16:$F$55,"今回請求")</f>
        <v>0</v>
      </c>
      <c r="J76" s="231">
        <f>SUMIFS('(①本体)入力画面'!$AH$16:$AH$55,'(①本体)入力画面'!$E$16:$E$55,"実績",'(①本体)入力画面'!$K$16:$K$55,'（品目計　今回請求）修正しない事 '!$B76,'(①本体)入力画面'!$F$16:$F$55,"今回請求")</f>
        <v>0</v>
      </c>
      <c r="K76" s="263">
        <f>SUMIFS('(①本体)入力画面'!$AI$16:$AI$55,'(①本体)入力画面'!$E$16:$E$55,"実績",'(①本体)入力画面'!$K$16:$K$55,'（品目計　今回請求）修正しない事 '!$B76,'(①本体)入力画面'!$F$16:$F$55,"今回請求")</f>
        <v>0</v>
      </c>
      <c r="L76" s="229">
        <f>COUNTIFS('(①本体)入力画面'!$E$16:$E$55,"実績",'(①本体)入力画面'!$K$16:$K$55,B76,'(①本体)入力画面'!AO$16:AO$55,1,'(①本体)入力画面'!$F$16:$F$55,"今回請求")</f>
        <v>0</v>
      </c>
      <c r="M76" s="230">
        <f>SUMIFS('(①本体)入力画面'!$AP$16:$AP$55,'(①本体)入力画面'!$E$16:$E$55,"実績",'(①本体)入力画面'!$K$16:$K$55,'（品目計　今回請求）修正しない事 '!$B76,'(①本体)入力画面'!$F$16:$F$55,"今回請求")</f>
        <v>0</v>
      </c>
      <c r="N76" s="231">
        <f>SUMIFS('(①本体)入力画面'!$AQ$16:$AQ$55,'(①本体)入力画面'!$E$16:$E$55,"実績",'(①本体)入力画面'!$K$16:$K$55,'（品目計　今回請求）修正しない事 '!$B76,'(①本体)入力画面'!$F$16:$F$55,"今回請求")</f>
        <v>0</v>
      </c>
      <c r="O76" s="263">
        <f>SUMIFS('(①本体)入力画面'!$AT$16:$AT$55,'(①本体)入力画面'!$E$16:$E$55,"実績",'(①本体)入力画面'!$K$16:$K$55,'（品目計　今回請求）修正しない事 '!$B76,'(①本体)入力画面'!$F$16:$F$55,"今回請求")</f>
        <v>0</v>
      </c>
      <c r="P76" s="229">
        <v>0</v>
      </c>
      <c r="Q76" s="230">
        <v>0</v>
      </c>
      <c r="R76" s="231">
        <f>SUMIFS('(①本体)入力画面'!$AR$16:$AR$55,'(①本体)入力画面'!$E$16:$E$55,"実績",'(①本体)入力画面'!$K$16:$K$55,'（品目計　今回請求）修正しない事 '!$B76,'(①本体)入力画面'!$F$16:$F$55,"今回請求")</f>
        <v>0</v>
      </c>
      <c r="S76" s="263">
        <v>0</v>
      </c>
      <c r="T76" s="229">
        <f>COUNTIFS('(①本体)入力画面'!$E$16:$E$55,"実績",'(①本体)入力画面'!$K$16:$K$55,B76,'(①本体)入力画面'!AZ$16:AZ$55,1)+COUNTIFS('(①本体)入力画面'!$E$16:$E$55,"実績",'(①本体)入力画面'!$K$16:$K$55,B76,'(①本体)入力画面'!BI$16:BI$55,1)+COUNTIFS('(①本体)入力画面'!$E$16:$E$55,"実績",'(①本体)入力画面'!$K$16:$K$55,B76,'(①本体)入力画面'!BR$16:BR$55,1)+COUNTIFS('(①本体)入力画面'!$E$16:$E$55,"実績",'(①本体)入力画面'!$K$16:$K$55,B76,'(①本体)入力画面'!CA$16:CA$55,1,'(①本体)入力画面'!$F$16:$F$55,"今回請求")</f>
        <v>0</v>
      </c>
      <c r="U76" s="230">
        <f>SUMIFS('(①本体)入力画面'!$CI$16:$CI$55,'(①本体)入力画面'!$E$16:$E$55,"実績",'(①本体)入力画面'!$K$16:$K$55,'（品目計　今回請求）修正しない事 '!$B76,'(①本体)入力画面'!$F$16:$F$55,"今回請求")</f>
        <v>0</v>
      </c>
      <c r="V76" s="263">
        <f>SUMIFS('(①本体)入力画面'!$CJ$16:$CJ$55,'(①本体)入力画面'!$E$16:$E$55,"実績",'(①本体)入力画面'!$K$16:$K$55,'（品目計　今回請求）修正しない事 '!$B76,'(①本体)入力画面'!$F$16:$F$55,"今回請求")</f>
        <v>0</v>
      </c>
      <c r="W76" s="263">
        <f>SUMIFS('(①本体)入力画面'!$CK$16:$CK$55,'(①本体)入力画面'!$E$16:$E$55,"実績",'(①本体)入力画面'!$K$16:$K$55,'（品目計　今回請求）修正しない事 '!$B76,'(①本体)入力画面'!$F$16:$F$55,"今回請求")</f>
        <v>0</v>
      </c>
      <c r="X76" s="229">
        <f>COUNTIFS('(①本体)入力画面'!$E$16:$E$55,"実績",'(①本体)入力画面'!$K$16:$K$55,B76,'(①本体)入力画面'!CQ$16:CQ$55,1,'(①本体)入力画面'!$F$16:$F$55,"今回請求")</f>
        <v>0</v>
      </c>
      <c r="Y76" s="230">
        <f>SUMIFS('(①本体)入力画面'!$CR$16:$CR$55,'(①本体)入力画面'!$E$16:$E$55,"実績",'(①本体)入力画面'!$K$16:$K$55,'（品目計　今回請求）修正しない事 '!$B76,'(①本体)入力画面'!$F$16:$F$55,"今回請求")</f>
        <v>0</v>
      </c>
      <c r="Z76" s="263">
        <f>SUMIFS('(①本体)入力画面'!$CS$16:$CS$55,'(①本体)入力画面'!$E$16:$E$55,"実績",'(①本体)入力画面'!$K$16:$K$55,'（品目計　今回請求）修正しない事 '!$B76,'(①本体)入力画面'!$F$16:$F$55,"今回請求")</f>
        <v>0</v>
      </c>
      <c r="AA76" s="263">
        <f>SUMIFS('(①本体)入力画面'!$CV$16:$CV$55,'(①本体)入力画面'!$E$16:$E$55,"実績",'(①本体)入力画面'!$K$16:$K$55,'（品目計　今回請求）修正しない事 '!$B76,'(①本体)入力画面'!$F$16:$F$55,"今回請求")</f>
        <v>0</v>
      </c>
      <c r="AB76" s="229">
        <v>0</v>
      </c>
      <c r="AC76" s="230">
        <v>0</v>
      </c>
      <c r="AD76" s="263">
        <v>0</v>
      </c>
      <c r="AE76" s="263">
        <v>0</v>
      </c>
      <c r="AF76" s="229">
        <f>COUNTIFS('(①本体)入力画面'!$E$16:$E$55,"実績",'(①本体)入力画面'!$K$16:$K$55,B76,'(①本体)入力画面'!DB$16:DB$55,1,'(①本体)入力画面'!$F$16:$F$55,"今回請求")</f>
        <v>0</v>
      </c>
      <c r="AG76" s="230">
        <f>SUMIFS('(①本体)入力画面'!$DC$16:$DC$55,'(①本体)入力画面'!$E$16:$E$55,"実績",'(①本体)入力画面'!$K$16:$K$55,'（品目計　今回請求）修正しない事 '!$B76,'(①本体)入力画面'!$F$16:$F$55,"今回請求")</f>
        <v>0</v>
      </c>
      <c r="AH76" s="263">
        <f>SUMIFS('(①本体)入力画面'!$DD$16:$DD$55,'(①本体)入力画面'!$E$16:$E$55,"実績",'(①本体)入力画面'!$K$16:$K$55,'（品目計　今回請求）修正しない事 '!$B76,'(①本体)入力画面'!$F$16:$F$55,"今回請求")</f>
        <v>0</v>
      </c>
      <c r="AI76" s="263">
        <f>SUMIFS('(①本体)入力画面'!$DE$16:$DE$55,'(①本体)入力画面'!$E$16:$E$55,"実績",'(①本体)入力画面'!$K$16:$K$55,'（品目計　今回請求）修正しない事 '!$B76,'(①本体)入力画面'!$F$16:$F$55,"今回請求")</f>
        <v>0</v>
      </c>
      <c r="AJ76" s="229">
        <f>COUNTIFS('(①本体)入力画面'!$E$16:$E$55,"実績",'(①本体)入力画面'!$K$16:$K$55,B76,'(①本体)入力画面'!DK$16:DK$55,1)+COUNTIFS('(①本体)入力画面'!$E$16:$E$55,"実績",'(①本体)入力画面'!$K$16:$K$55,B76,'(①本体)入力画面'!DT$16:DT$55,1)+COUNTIFS('(①本体)入力画面'!$E$16:$E$55,"実績",'(①本体)入力画面'!$K$16:$K$55,B76,'(①本体)入力画面'!EC$16:EC$55,1,'(①本体)入力画面'!$F$16:$F$55,"今回請求")</f>
        <v>0</v>
      </c>
      <c r="AK76" s="230">
        <f>SUMIFS('(①本体)入力画面'!$EK$16:$EK$55,'(①本体)入力画面'!$E$16:$E$55,"実績",'(①本体)入力画面'!$K$16:$K$55,'（品目計　今回請求）修正しない事 '!$B76,'(①本体)入力画面'!$F$16:$F$55,"今回請求")</f>
        <v>0</v>
      </c>
      <c r="AL76" s="263">
        <f>SUMIFS('(①本体)入力画面'!$EL$16:$EL$55,'(①本体)入力画面'!$E$16:$E$55,"実績",'(①本体)入力画面'!$K$16:$K$55,'（品目計　今回請求）修正しない事 '!$B76,'(①本体)入力画面'!$F$16:$F$55,"今回請求")</f>
        <v>0</v>
      </c>
      <c r="AM76" s="231">
        <f>SUMIFS('(①本体)入力画面'!$EM$16:$EM$55,'(①本体)入力画面'!$E$16:$E$55,"実績",'(①本体)入力画面'!$K$16:$K$55,'（品目計　今回請求）修正しない事 '!$B76,'(①本体)入力画面'!$F$16:$F$55,"今回請求")</f>
        <v>0</v>
      </c>
    </row>
    <row r="77" spans="1:48" ht="27" customHeight="1">
      <c r="A77" s="232">
        <v>14</v>
      </c>
      <c r="B77" s="860" t="s">
        <v>225</v>
      </c>
      <c r="C77" s="861"/>
      <c r="D77" s="229">
        <f>COUNTIFS('(①本体)入力画面'!$E$16:$E$55,"実績",'(①本体)入力画面'!$K$16:$K$55,$B77,'(①本体)入力画面'!U$16:U$55,1,'(①本体)入力画面'!$F$16:$F$55,"今回請求")</f>
        <v>0</v>
      </c>
      <c r="E77" s="230">
        <f>SUMIFS('(①本体)入力画面'!$V$16:$V$55,'(①本体)入力画面'!$E$16:$E$55,"実績",'(①本体)入力画面'!$K$16:$K$55,'（品目計　今回請求）修正しない事 '!$B77,'(①本体)入力画面'!$F$16:$F$55,"今回請求")</f>
        <v>0</v>
      </c>
      <c r="F77" s="231">
        <f>SUMIFS('(①本体)入力画面'!$W$16:$W$55,'(①本体)入力画面'!$E$16:$E$55,"実績",'(①本体)入力画面'!$K$16:$K$55,'（品目計　今回請求）修正しない事 '!$B77,'(①本体)入力画面'!$F$16:$F$55,"今回請求")</f>
        <v>0</v>
      </c>
      <c r="G77" s="263">
        <f>SUMIFS('(①本体)入力画面'!$Z$16:$Z$55,'(①本体)入力画面'!$E$16:$E$55,"実績",'(①本体)入力画面'!$K$16:$K$55,'（品目計　今回請求）修正しない事 '!$B77,'(①本体)入力画面'!$F$16:$F$55,"今回請求")</f>
        <v>0</v>
      </c>
      <c r="H77" s="229">
        <f>COUNTIFS('(①本体)入力画面'!$E$16:$E$55,"実績",'(①本体)入力画面'!$K$16:$K$55,B77,'(①本体)入力画面'!AF$16:AF$55,1,'(①本体)入力画面'!$F$16:$F$55,"今回請求")</f>
        <v>0</v>
      </c>
      <c r="I77" s="230">
        <f>SUMIFS('(①本体)入力画面'!$AG$16:$AG$55,'(①本体)入力画面'!$E$16:$E$55,"実績",'(①本体)入力画面'!$K$16:$K$55,'（品目計　今回請求）修正しない事 '!$B77,'(①本体)入力画面'!$F$16:$F$55,"今回請求")</f>
        <v>0</v>
      </c>
      <c r="J77" s="231">
        <f>SUMIFS('(①本体)入力画面'!$AH$16:$AH$55,'(①本体)入力画面'!$E$16:$E$55,"実績",'(①本体)入力画面'!$K$16:$K$55,'（品目計　今回請求）修正しない事 '!$B77,'(①本体)入力画面'!$F$16:$F$55,"今回請求")</f>
        <v>0</v>
      </c>
      <c r="K77" s="263">
        <f>SUMIFS('(①本体)入力画面'!$AI$16:$AI$55,'(①本体)入力画面'!$E$16:$E$55,"実績",'(①本体)入力画面'!$K$16:$K$55,'（品目計　今回請求）修正しない事 '!$B77,'(①本体)入力画面'!$F$16:$F$55,"今回請求")</f>
        <v>0</v>
      </c>
      <c r="L77" s="229">
        <f>COUNTIFS('(①本体)入力画面'!$E$16:$E$55,"実績",'(①本体)入力画面'!$K$16:$K$55,B77,'(①本体)入力画面'!AO$16:AO$55,1,'(①本体)入力画面'!$F$16:$F$55,"今回請求")</f>
        <v>0</v>
      </c>
      <c r="M77" s="230">
        <f>SUMIFS('(①本体)入力画面'!$AP$16:$AP$55,'(①本体)入力画面'!$E$16:$E$55,"実績",'(①本体)入力画面'!$K$16:$K$55,'（品目計　今回請求）修正しない事 '!$B77,'(①本体)入力画面'!$F$16:$F$55,"今回請求")</f>
        <v>0</v>
      </c>
      <c r="N77" s="231">
        <f>SUMIFS('(①本体)入力画面'!$AQ$16:$AQ$55,'(①本体)入力画面'!$E$16:$E$55,"実績",'(①本体)入力画面'!$K$16:$K$55,'（品目計　今回請求）修正しない事 '!$B77,'(①本体)入力画面'!$F$16:$F$55,"今回請求")</f>
        <v>0</v>
      </c>
      <c r="O77" s="263">
        <f>SUMIFS('(①本体)入力画面'!$AT$16:$AT$55,'(①本体)入力画面'!$E$16:$E$55,"実績",'(①本体)入力画面'!$K$16:$K$55,'（品目計　今回請求）修正しない事 '!$B77,'(①本体)入力画面'!$F$16:$F$55,"今回請求")</f>
        <v>0</v>
      </c>
      <c r="P77" s="229">
        <v>0</v>
      </c>
      <c r="Q77" s="230">
        <v>0</v>
      </c>
      <c r="R77" s="231">
        <f>SUMIFS('(①本体)入力画面'!$AR$16:$AR$55,'(①本体)入力画面'!$E$16:$E$55,"実績",'(①本体)入力画面'!$K$16:$K$55,'（品目計　今回請求）修正しない事 '!$B77,'(①本体)入力画面'!$F$16:$F$55,"今回請求")</f>
        <v>0</v>
      </c>
      <c r="S77" s="263">
        <v>0</v>
      </c>
      <c r="T77" s="229">
        <f>COUNTIFS('(①本体)入力画面'!$E$16:$E$55,"実績",'(①本体)入力画面'!$K$16:$K$55,B77,'(①本体)入力画面'!AZ$16:AZ$55,1)+COUNTIFS('(①本体)入力画面'!$E$16:$E$55,"実績",'(①本体)入力画面'!$K$16:$K$55,B77,'(①本体)入力画面'!BI$16:BI$55,1)+COUNTIFS('(①本体)入力画面'!$E$16:$E$55,"実績",'(①本体)入力画面'!$K$16:$K$55,B77,'(①本体)入力画面'!BR$16:BR$55,1)+COUNTIFS('(①本体)入力画面'!$E$16:$E$55,"実績",'(①本体)入力画面'!$K$16:$K$55,B77,'(①本体)入力画面'!CA$16:CA$55,1,'(①本体)入力画面'!$F$16:$F$55,"今回請求")</f>
        <v>0</v>
      </c>
      <c r="U77" s="230">
        <f>SUMIFS('(①本体)入力画面'!$CI$16:$CI$55,'(①本体)入力画面'!$E$16:$E$55,"実績",'(①本体)入力画面'!$K$16:$K$55,'（品目計　今回請求）修正しない事 '!$B77,'(①本体)入力画面'!$F$16:$F$55,"今回請求")</f>
        <v>0</v>
      </c>
      <c r="V77" s="263">
        <f>SUMIFS('(①本体)入力画面'!$CJ$16:$CJ$55,'(①本体)入力画面'!$E$16:$E$55,"実績",'(①本体)入力画面'!$K$16:$K$55,'（品目計　今回請求）修正しない事 '!$B77,'(①本体)入力画面'!$F$16:$F$55,"今回請求")</f>
        <v>0</v>
      </c>
      <c r="W77" s="263">
        <f>SUMIFS('(①本体)入力画面'!$CK$16:$CK$55,'(①本体)入力画面'!$E$16:$E$55,"実績",'(①本体)入力画面'!$K$16:$K$55,'（品目計　今回請求）修正しない事 '!$B77,'(①本体)入力画面'!$F$16:$F$55,"今回請求")</f>
        <v>0</v>
      </c>
      <c r="X77" s="229">
        <f>COUNTIFS('(①本体)入力画面'!$E$16:$E$55,"実績",'(①本体)入力画面'!$K$16:$K$55,B77,'(①本体)入力画面'!CQ$16:CQ$55,1,'(①本体)入力画面'!$F$16:$F$55,"今回請求")</f>
        <v>0</v>
      </c>
      <c r="Y77" s="230">
        <f>SUMIFS('(①本体)入力画面'!$CR$16:$CR$55,'(①本体)入力画面'!$E$16:$E$55,"実績",'(①本体)入力画面'!$K$16:$K$55,'（品目計　今回請求）修正しない事 '!$B77,'(①本体)入力画面'!$F$16:$F$55,"今回請求")</f>
        <v>0</v>
      </c>
      <c r="Z77" s="263">
        <f>SUMIFS('(①本体)入力画面'!$CS$16:$CS$55,'(①本体)入力画面'!$E$16:$E$55,"実績",'(①本体)入力画面'!$K$16:$K$55,'（品目計　今回請求）修正しない事 '!$B77,'(①本体)入力画面'!$F$16:$F$55,"今回請求")</f>
        <v>0</v>
      </c>
      <c r="AA77" s="263">
        <f>SUMIFS('(①本体)入力画面'!$CV$16:$CV$55,'(①本体)入力画面'!$E$16:$E$55,"実績",'(①本体)入力画面'!$K$16:$K$55,'（品目計　今回請求）修正しない事 '!$B77,'(①本体)入力画面'!$F$16:$F$55,"今回請求")</f>
        <v>0</v>
      </c>
      <c r="AB77" s="229">
        <v>0</v>
      </c>
      <c r="AC77" s="230">
        <v>0</v>
      </c>
      <c r="AD77" s="263">
        <v>0</v>
      </c>
      <c r="AE77" s="263">
        <v>0</v>
      </c>
      <c r="AF77" s="229">
        <f>COUNTIFS('(①本体)入力画面'!$E$16:$E$55,"実績",'(①本体)入力画面'!$K$16:$K$55,B77,'(①本体)入力画面'!DB$16:DB$55,1,'(①本体)入力画面'!$F$16:$F$55,"今回請求")</f>
        <v>0</v>
      </c>
      <c r="AG77" s="230">
        <f>SUMIFS('(①本体)入力画面'!$DC$16:$DC$55,'(①本体)入力画面'!$E$16:$E$55,"実績",'(①本体)入力画面'!$K$16:$K$55,'（品目計　今回請求）修正しない事 '!$B77,'(①本体)入力画面'!$F$16:$F$55,"今回請求")</f>
        <v>0</v>
      </c>
      <c r="AH77" s="263">
        <f>SUMIFS('(①本体)入力画面'!$DD$16:$DD$55,'(①本体)入力画面'!$E$16:$E$55,"実績",'(①本体)入力画面'!$K$16:$K$55,'（品目計　今回請求）修正しない事 '!$B77,'(①本体)入力画面'!$F$16:$F$55,"今回請求")</f>
        <v>0</v>
      </c>
      <c r="AI77" s="263">
        <f>SUMIFS('(①本体)入力画面'!$DE$16:$DE$55,'(①本体)入力画面'!$E$16:$E$55,"実績",'(①本体)入力画面'!$K$16:$K$55,'（品目計　今回請求）修正しない事 '!$B77,'(①本体)入力画面'!$F$16:$F$55,"今回請求")</f>
        <v>0</v>
      </c>
      <c r="AJ77" s="229">
        <f>COUNTIFS('(①本体)入力画面'!$E$16:$E$55,"実績",'(①本体)入力画面'!$K$16:$K$55,B77,'(①本体)入力画面'!DK$16:DK$55,1)+COUNTIFS('(①本体)入力画面'!$E$16:$E$55,"実績",'(①本体)入力画面'!$K$16:$K$55,B77,'(①本体)入力画面'!DT$16:DT$55,1)+COUNTIFS('(①本体)入力画面'!$E$16:$E$55,"実績",'(①本体)入力画面'!$K$16:$K$55,B77,'(①本体)入力画面'!EC$16:EC$55,1,'(①本体)入力画面'!$F$16:$F$55,"今回請求")</f>
        <v>0</v>
      </c>
      <c r="AK77" s="230">
        <f>SUMIFS('(①本体)入力画面'!$EK$16:$EK$55,'(①本体)入力画面'!$E$16:$E$55,"実績",'(①本体)入力画面'!$K$16:$K$55,'（品目計　今回請求）修正しない事 '!$B77,'(①本体)入力画面'!$F$16:$F$55,"今回請求")</f>
        <v>0</v>
      </c>
      <c r="AL77" s="263">
        <f>SUMIFS('(①本体)入力画面'!$EL$16:$EL$55,'(①本体)入力画面'!$E$16:$E$55,"実績",'(①本体)入力画面'!$K$16:$K$55,'（品目計　今回請求）修正しない事 '!$B77,'(①本体)入力画面'!$F$16:$F$55,"今回請求")</f>
        <v>0</v>
      </c>
      <c r="AM77" s="231">
        <f>SUMIFS('(①本体)入力画面'!$EM$16:$EM$55,'(①本体)入力画面'!$E$16:$E$55,"実績",'(①本体)入力画面'!$K$16:$K$55,'（品目計　今回請求）修正しない事 '!$B77,'(①本体)入力画面'!$F$16:$F$55,"今回請求")</f>
        <v>0</v>
      </c>
    </row>
    <row r="78" spans="1:48" ht="27" customHeight="1">
      <c r="A78" s="626">
        <v>15</v>
      </c>
      <c r="B78" s="860" t="s">
        <v>226</v>
      </c>
      <c r="C78" s="861"/>
      <c r="D78" s="229">
        <f>COUNTIFS('(①本体)入力画面'!$E$16:$E$55,"実績",'(①本体)入力画面'!$K$16:$K$55,$B78,'(①本体)入力画面'!U$16:U$55,1,'(①本体)入力画面'!$F$16:$F$55,"今回請求")</f>
        <v>0</v>
      </c>
      <c r="E78" s="230">
        <f>SUMIFS('(①本体)入力画面'!$V$16:$V$55,'(①本体)入力画面'!$E$16:$E$55,"実績",'(①本体)入力画面'!$K$16:$K$55,'（品目計　今回請求）修正しない事 '!$B78,'(①本体)入力画面'!$F$16:$F$55,"今回請求")</f>
        <v>0</v>
      </c>
      <c r="F78" s="231">
        <f>SUMIFS('(①本体)入力画面'!$W$16:$W$55,'(①本体)入力画面'!$E$16:$E$55,"実績",'(①本体)入力画面'!$K$16:$K$55,'（品目計　今回請求）修正しない事 '!$B78,'(①本体)入力画面'!$F$16:$F$55,"今回請求")</f>
        <v>0</v>
      </c>
      <c r="G78" s="263">
        <f>SUMIFS('(①本体)入力画面'!$Z$16:$Z$55,'(①本体)入力画面'!$E$16:$E$55,"実績",'(①本体)入力画面'!$K$16:$K$55,'（品目計　今回請求）修正しない事 '!$B78,'(①本体)入力画面'!$F$16:$F$55,"今回請求")</f>
        <v>0</v>
      </c>
      <c r="H78" s="229">
        <f>COUNTIFS('(①本体)入力画面'!$E$16:$E$55,"実績",'(①本体)入力画面'!$K$16:$K$55,B78,'(①本体)入力画面'!AF$16:AF$55,1,'(①本体)入力画面'!$F$16:$F$55,"今回請求")</f>
        <v>0</v>
      </c>
      <c r="I78" s="230">
        <f>SUMIFS('(①本体)入力画面'!$AG$16:$AG$55,'(①本体)入力画面'!$E$16:$E$55,"実績",'(①本体)入力画面'!$K$16:$K$55,'（品目計　今回請求）修正しない事 '!$B78,'(①本体)入力画面'!$F$16:$F$55,"今回請求")</f>
        <v>0</v>
      </c>
      <c r="J78" s="231">
        <f>SUMIFS('(①本体)入力画面'!$AH$16:$AH$55,'(①本体)入力画面'!$E$16:$E$55,"実績",'(①本体)入力画面'!$K$16:$K$55,'（品目計　今回請求）修正しない事 '!$B78,'(①本体)入力画面'!$F$16:$F$55,"今回請求")</f>
        <v>0</v>
      </c>
      <c r="K78" s="263">
        <f>SUMIFS('(①本体)入力画面'!$AI$16:$AI$55,'(①本体)入力画面'!$E$16:$E$55,"実績",'(①本体)入力画面'!$K$16:$K$55,'（品目計　今回請求）修正しない事 '!$B78,'(①本体)入力画面'!$F$16:$F$55,"今回請求")</f>
        <v>0</v>
      </c>
      <c r="L78" s="229">
        <f>COUNTIFS('(①本体)入力画面'!$E$16:$E$55,"実績",'(①本体)入力画面'!$K$16:$K$55,B78,'(①本体)入力画面'!AO$16:AO$55,1,'(①本体)入力画面'!$F$16:$F$55,"今回請求")</f>
        <v>0</v>
      </c>
      <c r="M78" s="230">
        <f>SUMIFS('(①本体)入力画面'!$AP$16:$AP$55,'(①本体)入力画面'!$E$16:$E$55,"実績",'(①本体)入力画面'!$K$16:$K$55,'（品目計　今回請求）修正しない事 '!$B78,'(①本体)入力画面'!$F$16:$F$55,"今回請求")</f>
        <v>0</v>
      </c>
      <c r="N78" s="231">
        <f>SUMIFS('(①本体)入力画面'!$AQ$16:$AQ$55,'(①本体)入力画面'!$E$16:$E$55,"実績",'(①本体)入力画面'!$K$16:$K$55,'（品目計　今回請求）修正しない事 '!$B78,'(①本体)入力画面'!$F$16:$F$55,"今回請求")</f>
        <v>0</v>
      </c>
      <c r="O78" s="263">
        <f>SUMIFS('(①本体)入力画面'!$AT$16:$AT$55,'(①本体)入力画面'!$E$16:$E$55,"実績",'(①本体)入力画面'!$K$16:$K$55,'（品目計　今回請求）修正しない事 '!$B78,'(①本体)入力画面'!$F$16:$F$55,"今回請求")</f>
        <v>0</v>
      </c>
      <c r="P78" s="229">
        <v>0</v>
      </c>
      <c r="Q78" s="230">
        <v>0</v>
      </c>
      <c r="R78" s="231">
        <f>SUMIFS('(①本体)入力画面'!$AR$16:$AR$55,'(①本体)入力画面'!$E$16:$E$55,"実績",'(①本体)入力画面'!$K$16:$K$55,'（品目計　今回請求）修正しない事 '!$B78,'(①本体)入力画面'!$F$16:$F$55,"今回請求")</f>
        <v>0</v>
      </c>
      <c r="S78" s="263">
        <v>0</v>
      </c>
      <c r="T78" s="229">
        <f>COUNTIFS('(①本体)入力画面'!$E$16:$E$55,"実績",'(①本体)入力画面'!$K$16:$K$55,B78,'(①本体)入力画面'!AZ$16:AZ$55,1)+COUNTIFS('(①本体)入力画面'!$E$16:$E$55,"実績",'(①本体)入力画面'!$K$16:$K$55,B78,'(①本体)入力画面'!BI$16:BI$55,1)+COUNTIFS('(①本体)入力画面'!$E$16:$E$55,"実績",'(①本体)入力画面'!$K$16:$K$55,B78,'(①本体)入力画面'!BR$16:BR$55,1)+COUNTIFS('(①本体)入力画面'!$E$16:$E$55,"実績",'(①本体)入力画面'!$K$16:$K$55,B78,'(①本体)入力画面'!CA$16:CA$55,1,'(①本体)入力画面'!$F$16:$F$55,"今回請求")</f>
        <v>0</v>
      </c>
      <c r="U78" s="230">
        <f>SUMIFS('(①本体)入力画面'!$CI$16:$CI$55,'(①本体)入力画面'!$E$16:$E$55,"実績",'(①本体)入力画面'!$K$16:$K$55,'（品目計　今回請求）修正しない事 '!$B78,'(①本体)入力画面'!$F$16:$F$55,"今回請求")</f>
        <v>0</v>
      </c>
      <c r="V78" s="263">
        <f>SUMIFS('(①本体)入力画面'!$CJ$16:$CJ$55,'(①本体)入力画面'!$E$16:$E$55,"実績",'(①本体)入力画面'!$K$16:$K$55,'（品目計　今回請求）修正しない事 '!$B78,'(①本体)入力画面'!$F$16:$F$55,"今回請求")</f>
        <v>0</v>
      </c>
      <c r="W78" s="263">
        <f>SUMIFS('(①本体)入力画面'!$CK$16:$CK$55,'(①本体)入力画面'!$E$16:$E$55,"実績",'(①本体)入力画面'!$K$16:$K$55,'（品目計　今回請求）修正しない事 '!$B78,'(①本体)入力画面'!$F$16:$F$55,"今回請求")</f>
        <v>0</v>
      </c>
      <c r="X78" s="229">
        <f>COUNTIFS('(①本体)入力画面'!$E$16:$E$55,"実績",'(①本体)入力画面'!$K$16:$K$55,B78,'(①本体)入力画面'!CQ$16:CQ$55,1,'(①本体)入力画面'!$F$16:$F$55,"今回請求")</f>
        <v>0</v>
      </c>
      <c r="Y78" s="230">
        <f>SUMIFS('(①本体)入力画面'!$CR$16:$CR$55,'(①本体)入力画面'!$E$16:$E$55,"実績",'(①本体)入力画面'!$K$16:$K$55,'（品目計　今回請求）修正しない事 '!$B78,'(①本体)入力画面'!$F$16:$F$55,"今回請求")</f>
        <v>0</v>
      </c>
      <c r="Z78" s="263">
        <f>SUMIFS('(①本体)入力画面'!$CS$16:$CS$55,'(①本体)入力画面'!$E$16:$E$55,"実績",'(①本体)入力画面'!$K$16:$K$55,'（品目計　今回請求）修正しない事 '!$B78,'(①本体)入力画面'!$F$16:$F$55,"今回請求")</f>
        <v>0</v>
      </c>
      <c r="AA78" s="263">
        <f>SUMIFS('(①本体)入力画面'!$CV$16:$CV$55,'(①本体)入力画面'!$E$16:$E$55,"実績",'(①本体)入力画面'!$K$16:$K$55,'（品目計　今回請求）修正しない事 '!$B78,'(①本体)入力画面'!$F$16:$F$55,"今回請求")</f>
        <v>0</v>
      </c>
      <c r="AB78" s="229">
        <v>0</v>
      </c>
      <c r="AC78" s="230">
        <v>0</v>
      </c>
      <c r="AD78" s="263">
        <v>0</v>
      </c>
      <c r="AE78" s="263">
        <v>0</v>
      </c>
      <c r="AF78" s="229">
        <f>COUNTIFS('(①本体)入力画面'!$E$16:$E$55,"実績",'(①本体)入力画面'!$K$16:$K$55,B78,'(①本体)入力画面'!DB$16:DB$55,1,'(①本体)入力画面'!$F$16:$F$55,"今回請求")</f>
        <v>0</v>
      </c>
      <c r="AG78" s="230">
        <f>SUMIFS('(①本体)入力画面'!$DC$16:$DC$55,'(①本体)入力画面'!$E$16:$E$55,"実績",'(①本体)入力画面'!$K$16:$K$55,'（品目計　今回請求）修正しない事 '!$B78,'(①本体)入力画面'!$F$16:$F$55,"今回請求")</f>
        <v>0</v>
      </c>
      <c r="AH78" s="263">
        <f>SUMIFS('(①本体)入力画面'!$DD$16:$DD$55,'(①本体)入力画面'!$E$16:$E$55,"実績",'(①本体)入力画面'!$K$16:$K$55,'（品目計　今回請求）修正しない事 '!$B78,'(①本体)入力画面'!$F$16:$F$55,"今回請求")</f>
        <v>0</v>
      </c>
      <c r="AI78" s="263">
        <f>SUMIFS('(①本体)入力画面'!$DE$16:$DE$55,'(①本体)入力画面'!$E$16:$E$55,"実績",'(①本体)入力画面'!$K$16:$K$55,'（品目計　今回請求）修正しない事 '!$B78,'(①本体)入力画面'!$F$16:$F$55,"今回請求")</f>
        <v>0</v>
      </c>
      <c r="AJ78" s="229">
        <f>COUNTIFS('(①本体)入力画面'!$E$16:$E$55,"実績",'(①本体)入力画面'!$K$16:$K$55,B78,'(①本体)入力画面'!DK$16:DK$55,1)+COUNTIFS('(①本体)入力画面'!$E$16:$E$55,"実績",'(①本体)入力画面'!$K$16:$K$55,B78,'(①本体)入力画面'!DT$16:DT$55,1)+COUNTIFS('(①本体)入力画面'!$E$16:$E$55,"実績",'(①本体)入力画面'!$K$16:$K$55,B78,'(①本体)入力画面'!EC$16:EC$55,1,'(①本体)入力画面'!$F$16:$F$55,"今回請求")</f>
        <v>0</v>
      </c>
      <c r="AK78" s="230">
        <f>SUMIFS('(①本体)入力画面'!$EK$16:$EK$55,'(①本体)入力画面'!$E$16:$E$55,"実績",'(①本体)入力画面'!$K$16:$K$55,'（品目計　今回請求）修正しない事 '!$B78,'(①本体)入力画面'!$F$16:$F$55,"今回請求")</f>
        <v>0</v>
      </c>
      <c r="AL78" s="263">
        <f>SUMIFS('(①本体)入力画面'!$EL$16:$EL$55,'(①本体)入力画面'!$E$16:$E$55,"実績",'(①本体)入力画面'!$K$16:$K$55,'（品目計　今回請求）修正しない事 '!$B78,'(①本体)入力画面'!$F$16:$F$55,"今回請求")</f>
        <v>0</v>
      </c>
      <c r="AM78" s="231">
        <f>SUMIFS('(①本体)入力画面'!$EM$16:$EM$55,'(①本体)入力画面'!$E$16:$E$55,"実績",'(①本体)入力画面'!$K$16:$K$55,'（品目計　今回請求）修正しない事 '!$B78,'(①本体)入力画面'!$F$16:$F$55,"今回請求")</f>
        <v>0</v>
      </c>
    </row>
    <row r="79" spans="1:48" ht="27" customHeight="1">
      <c r="A79" s="232">
        <v>16</v>
      </c>
      <c r="B79" s="862" t="s">
        <v>84</v>
      </c>
      <c r="C79" s="863"/>
      <c r="D79" s="229">
        <f>COUNTIFS('(①本体)入力画面'!$E$16:$E$55,"実績",'(①本体)入力画面'!$K$16:$K$55,$B79,'(①本体)入力画面'!U$16:U$55,1,'(①本体)入力画面'!$F$16:$F$55,"今回請求")</f>
        <v>0</v>
      </c>
      <c r="E79" s="230">
        <f>SUMIFS('(①本体)入力画面'!$V$16:$V$55,'(①本体)入力画面'!$E$16:$E$55,"実績",'(①本体)入力画面'!$K$16:$K$55,'（品目計　今回請求）修正しない事 '!$B79,'(①本体)入力画面'!$F$16:$F$55,"今回請求")</f>
        <v>0</v>
      </c>
      <c r="F79" s="231">
        <f>SUMIFS('(①本体)入力画面'!$W$16:$W$55,'(①本体)入力画面'!$E$16:$E$55,"実績",'(①本体)入力画面'!$K$16:$K$55,'（品目計　今回請求）修正しない事 '!$B79,'(①本体)入力画面'!$F$16:$F$55,"今回請求")</f>
        <v>0</v>
      </c>
      <c r="G79" s="263">
        <f>SUMIFS('(①本体)入力画面'!$Z$16:$Z$55,'(①本体)入力画面'!$E$16:$E$55,"実績",'(①本体)入力画面'!$K$16:$K$55,'（品目計　今回請求）修正しない事 '!$B79,'(①本体)入力画面'!$F$16:$F$55,"今回請求")</f>
        <v>0</v>
      </c>
      <c r="H79" s="229">
        <f>COUNTIFS('(①本体)入力画面'!$E$16:$E$55,"実績",'(①本体)入力画面'!$K$16:$K$55,B79,'(①本体)入力画面'!AF$16:AF$55,1,'(①本体)入力画面'!$F$16:$F$55,"今回請求")</f>
        <v>0</v>
      </c>
      <c r="I79" s="230">
        <f>SUMIFS('(①本体)入力画面'!$AG$16:$AG$55,'(①本体)入力画面'!$E$16:$E$55,"実績",'(①本体)入力画面'!$K$16:$K$55,'（品目計　今回請求）修正しない事 '!$B79,'(①本体)入力画面'!$F$16:$F$55,"今回請求")</f>
        <v>0</v>
      </c>
      <c r="J79" s="231">
        <f>SUMIFS('(①本体)入力画面'!$AH$16:$AH$55,'(①本体)入力画面'!$E$16:$E$55,"実績",'(①本体)入力画面'!$K$16:$K$55,'（品目計　今回請求）修正しない事 '!$B79,'(①本体)入力画面'!$F$16:$F$55,"今回請求")</f>
        <v>0</v>
      </c>
      <c r="K79" s="263">
        <f>SUMIFS('(①本体)入力画面'!$AI$16:$AI$55,'(①本体)入力画面'!$E$16:$E$55,"実績",'(①本体)入力画面'!$K$16:$K$55,'（品目計　今回請求）修正しない事 '!$B79,'(①本体)入力画面'!$F$16:$F$55,"今回請求")</f>
        <v>0</v>
      </c>
      <c r="L79" s="229">
        <v>0</v>
      </c>
      <c r="M79" s="230">
        <v>0</v>
      </c>
      <c r="N79" s="231">
        <v>0</v>
      </c>
      <c r="O79" s="263">
        <v>0</v>
      </c>
      <c r="P79" s="229">
        <f>COUNTIFS('(①本体)入力画面'!$E$16:$E$55,"実績",'(①本体)入力画面'!$K$16:$K$55,B79,'(①本体)入力画面'!AO$16:AO$55,1,'(①本体)入力画面'!$F$16:$F$55,"今回請求")</f>
        <v>0</v>
      </c>
      <c r="Q79" s="230">
        <f>SUMIFS('(①本体)入力画面'!$AP$16:$AP$55,'(①本体)入力画面'!$E$16:$E$55,"実績",'(①本体)入力画面'!$K$16:$K$55,'（品目計　今回請求）修正しない事 '!$B79,'(①本体)入力画面'!$F$16:$F$55,"今回請求")</f>
        <v>0</v>
      </c>
      <c r="R79" s="231">
        <f>SUMIFS('(①本体)入力画面'!$AR$16:$AR$55,'(①本体)入力画面'!$E$16:$E$55,"実績",'(①本体)入力画面'!$K$16:$K$55,'（品目計　今回請求）修正しない事 '!$B79,'(①本体)入力画面'!$F$16:$F$55,"今回請求")</f>
        <v>0</v>
      </c>
      <c r="S79" s="263">
        <f>SUMIFS('(①本体)入力画面'!$AT$16:$AT$55,'(①本体)入力画面'!$E$16:$E$55,"実績",'(①本体)入力画面'!$K$16:$K$55,'（品目計　今回請求）修正しない事 '!$B79,'(①本体)入力画面'!$F$16:$F$55,"今回請求")</f>
        <v>0</v>
      </c>
      <c r="T79" s="229">
        <f>COUNTIFS('(①本体)入力画面'!$E$16:$E$55,"実績",'(①本体)入力画面'!$K$16:$K$55,B79,'(①本体)入力画面'!AZ$16:AZ$55,1)+COUNTIFS('(①本体)入力画面'!$E$16:$E$55,"実績",'(①本体)入力画面'!$K$16:$K$55,B79,'(①本体)入力画面'!BI$16:BI$55,1)+COUNTIFS('(①本体)入力画面'!$E$16:$E$55,"実績",'(①本体)入力画面'!$K$16:$K$55,B79,'(①本体)入力画面'!BR$16:BR$55,1)+COUNTIFS('(①本体)入力画面'!$E$16:$E$55,"実績",'(①本体)入力画面'!$K$16:$K$55,B79,'(①本体)入力画面'!CA$16:CA$55,1,'(①本体)入力画面'!$F$16:$F$55,"今回請求")</f>
        <v>0</v>
      </c>
      <c r="U79" s="230">
        <f>SUMIFS('(①本体)入力画面'!$CI$16:$CI$55,'(①本体)入力画面'!$E$16:$E$55,"実績",'(①本体)入力画面'!$K$16:$K$55,'（品目計　今回請求）修正しない事 '!$B79,'(①本体)入力画面'!$F$16:$F$55,"今回請求")</f>
        <v>0</v>
      </c>
      <c r="V79" s="263">
        <f>SUMIFS('(①本体)入力画面'!$CJ$16:$CJ$55,'(①本体)入力画面'!$E$16:$E$55,"実績",'(①本体)入力画面'!$K$16:$K$55,'（品目計　今回請求）修正しない事 '!$B79,'(①本体)入力画面'!$F$16:$F$55,"今回請求")</f>
        <v>0</v>
      </c>
      <c r="W79" s="263">
        <f>SUMIFS('(①本体)入力画面'!$CK$16:$CK$55,'(①本体)入力画面'!$E$16:$E$55,"実績",'(①本体)入力画面'!$K$16:$K$55,'（品目計　今回請求）修正しない事 '!$B79,'(①本体)入力画面'!$F$16:$F$55,"今回請求")</f>
        <v>0</v>
      </c>
      <c r="X79" s="229">
        <f>COUNTIFS('(①本体)入力画面'!$E$16:$E$55,"実績",'(①本体)入力画面'!$K$16:$K$55,B79,'(①本体)入力画面'!CQ$16:CQ$55,1,'(①本体)入力画面'!$F$16:$F$55,"今回請求")</f>
        <v>0</v>
      </c>
      <c r="Y79" s="230">
        <v>0</v>
      </c>
      <c r="Z79" s="263">
        <v>0</v>
      </c>
      <c r="AA79" s="263">
        <v>0</v>
      </c>
      <c r="AB79" s="229">
        <f>COUNTIFS('(①本体)入力画面'!$E$16:$E$55,"実績",'(①本体)入力画面'!$K$16:$K$55,$B79,'(①本体)入力画面'!CP$16:CP$55,1,'(①本体)入力画面'!$F$16:$F$55,"今回請求")</f>
        <v>0</v>
      </c>
      <c r="AC79" s="230">
        <f>SUMIFS('(①本体)入力画面'!$CQ$16:$CQ$55,'(①本体)入力画面'!$E$16:$E$55,"実績",'(①本体)入力画面'!$K$16:$K$55,'（品目計）修正しない事'!$B79,'(①本体)入力画面'!$F$16:$F$55,"今回請求")</f>
        <v>0</v>
      </c>
      <c r="AD79" s="263">
        <f>SUMIFS('(①本体)入力画面'!$CS$16:$CS$55,'(①本体)入力画面'!$E$16:$E$55,"実績",'(①本体)入力画面'!$K$16:$K$55,'（品目計）修正しない事'!$B79,'(①本体)入力画面'!$F$16:$F$55,"今回請求")</f>
        <v>0</v>
      </c>
      <c r="AE79" s="263">
        <f>SUMIFS('(①本体)入力画面'!$CU$16:$CU$55,'(①本体)入力画面'!$E$16:$E$55,"実績",'(①本体)入力画面'!$K$16:$K$55,'（品目計）修正しない事'!$B79,'(①本体)入力画面'!$F$16:$F$55,"今回請求")</f>
        <v>0</v>
      </c>
      <c r="AF79" s="229">
        <f>COUNTIFS('(①本体)入力画面'!$E$16:$E$55,"実績",'(①本体)入力画面'!$K$16:$K$55,B79,'(①本体)入力画面'!DB$16:DB$55,1,'(①本体)入力画面'!$F$16:$F$55,"今回請求")</f>
        <v>0</v>
      </c>
      <c r="AG79" s="230">
        <f>SUMIFS('(①本体)入力画面'!$DC$16:$DC$55,'(①本体)入力画面'!$E$16:$E$55,"実績",'(①本体)入力画面'!$K$16:$K$55,'（品目計　今回請求）修正しない事 '!$B79,'(①本体)入力画面'!$F$16:$F$55,"今回請求")</f>
        <v>0</v>
      </c>
      <c r="AH79" s="263">
        <f>SUMIFS('(①本体)入力画面'!$DD$16:$DD$55,'(①本体)入力画面'!$E$16:$E$55,"実績",'(①本体)入力画面'!$K$16:$K$55,'（品目計　今回請求）修正しない事 '!$B79,'(①本体)入力画面'!$F$16:$F$55,"今回請求")</f>
        <v>0</v>
      </c>
      <c r="AI79" s="263">
        <f>SUMIFS('(①本体)入力画面'!$DE$16:$DE$55,'(①本体)入力画面'!$E$16:$E$55,"実績",'(①本体)入力画面'!$K$16:$K$55,'（品目計　今回請求）修正しない事 '!$B79,'(①本体)入力画面'!$F$16:$F$55,"今回請求")</f>
        <v>0</v>
      </c>
      <c r="AJ79" s="229">
        <f>COUNTIFS('(①本体)入力画面'!$E$16:$E$55,"実績",'(①本体)入力画面'!$K$16:$K$55,B79,'(①本体)入力画面'!DK$16:DK$55,1)+COUNTIFS('(①本体)入力画面'!$E$16:$E$55,"実績",'(①本体)入力画面'!$K$16:$K$55,B79,'(①本体)入力画面'!DT$16:DT$55,1)+COUNTIFS('(①本体)入力画面'!$E$16:$E$55,"実績",'(①本体)入力画面'!$K$16:$K$55,B79,'(①本体)入力画面'!EC$16:EC$55,1,'(①本体)入力画面'!$F$16:$F$55,"今回請求")</f>
        <v>0</v>
      </c>
      <c r="AK79" s="230">
        <f>SUMIFS('(①本体)入力画面'!$EK$16:$EK$55,'(①本体)入力画面'!$E$16:$E$55,"実績",'(①本体)入力画面'!$K$16:$K$55,'（品目計　今回請求）修正しない事 '!$B79,'(①本体)入力画面'!$F$16:$F$55,"今回請求")</f>
        <v>0</v>
      </c>
      <c r="AL79" s="263">
        <f>SUMIFS('(①本体)入力画面'!$EL$16:$EL$55,'(①本体)入力画面'!$E$16:$E$55,"実績",'(①本体)入力画面'!$K$16:$K$55,'（品目計　今回請求）修正しない事 '!$B79,'(①本体)入力画面'!$F$16:$F$55,"今回請求")</f>
        <v>0</v>
      </c>
      <c r="AM79" s="231">
        <f>SUMIFS('(①本体)入力画面'!$EM$16:$EM$55,'(①本体)入力画面'!$E$16:$E$55,"実績",'(①本体)入力画面'!$K$16:$K$55,'（品目計　今回請求）修正しない事 '!$B79,'(①本体)入力画面'!$F$16:$F$55,"今回請求")</f>
        <v>0</v>
      </c>
    </row>
    <row r="80" spans="1:48" ht="27" customHeight="1">
      <c r="A80" s="233"/>
      <c r="B80" s="830" t="s">
        <v>198</v>
      </c>
      <c r="C80" s="831"/>
      <c r="D80" s="229">
        <f t="shared" ref="D80:AM80" si="6">SUM(D64:D79)</f>
        <v>0</v>
      </c>
      <c r="E80" s="230">
        <f t="shared" si="6"/>
        <v>0</v>
      </c>
      <c r="F80" s="265">
        <f t="shared" si="6"/>
        <v>0</v>
      </c>
      <c r="G80" s="263">
        <f t="shared" si="6"/>
        <v>0</v>
      </c>
      <c r="H80" s="229">
        <f t="shared" si="6"/>
        <v>0</v>
      </c>
      <c r="I80" s="230">
        <f t="shared" si="6"/>
        <v>0</v>
      </c>
      <c r="J80" s="265">
        <f t="shared" si="6"/>
        <v>0</v>
      </c>
      <c r="K80" s="263">
        <f t="shared" si="6"/>
        <v>0</v>
      </c>
      <c r="L80" s="229">
        <f t="shared" si="6"/>
        <v>0</v>
      </c>
      <c r="M80" s="230">
        <f t="shared" si="6"/>
        <v>0</v>
      </c>
      <c r="N80" s="265">
        <f t="shared" si="6"/>
        <v>0</v>
      </c>
      <c r="O80" s="263">
        <f t="shared" si="6"/>
        <v>0</v>
      </c>
      <c r="P80" s="229">
        <f t="shared" si="6"/>
        <v>0</v>
      </c>
      <c r="Q80" s="230">
        <f t="shared" si="6"/>
        <v>0</v>
      </c>
      <c r="R80" s="265">
        <f t="shared" si="6"/>
        <v>0</v>
      </c>
      <c r="S80" s="263">
        <f t="shared" si="6"/>
        <v>0</v>
      </c>
      <c r="T80" s="229">
        <f t="shared" si="6"/>
        <v>0</v>
      </c>
      <c r="U80" s="230">
        <f t="shared" si="6"/>
        <v>0</v>
      </c>
      <c r="V80" s="263">
        <f t="shared" si="6"/>
        <v>0</v>
      </c>
      <c r="W80" s="263">
        <f t="shared" si="6"/>
        <v>0</v>
      </c>
      <c r="X80" s="229">
        <f t="shared" si="6"/>
        <v>0</v>
      </c>
      <c r="Y80" s="230">
        <f t="shared" si="6"/>
        <v>0</v>
      </c>
      <c r="Z80" s="263">
        <f t="shared" si="6"/>
        <v>0</v>
      </c>
      <c r="AA80" s="263">
        <f t="shared" si="6"/>
        <v>0</v>
      </c>
      <c r="AB80" s="229">
        <f t="shared" si="6"/>
        <v>0</v>
      </c>
      <c r="AC80" s="230">
        <f t="shared" si="6"/>
        <v>0</v>
      </c>
      <c r="AD80" s="263">
        <f t="shared" si="6"/>
        <v>0</v>
      </c>
      <c r="AE80" s="263">
        <f t="shared" si="6"/>
        <v>0</v>
      </c>
      <c r="AF80" s="229">
        <f t="shared" si="6"/>
        <v>0</v>
      </c>
      <c r="AG80" s="230">
        <f t="shared" si="6"/>
        <v>0</v>
      </c>
      <c r="AH80" s="263">
        <f t="shared" si="6"/>
        <v>0</v>
      </c>
      <c r="AI80" s="263">
        <f t="shared" si="6"/>
        <v>0</v>
      </c>
      <c r="AJ80" s="229">
        <f t="shared" si="6"/>
        <v>0</v>
      </c>
      <c r="AK80" s="230">
        <f t="shared" si="6"/>
        <v>0</v>
      </c>
      <c r="AL80" s="263">
        <f t="shared" si="6"/>
        <v>0</v>
      </c>
      <c r="AM80" s="231">
        <f t="shared" si="6"/>
        <v>0</v>
      </c>
      <c r="AN80" s="234"/>
      <c r="AO80" s="234"/>
      <c r="AP80" s="234"/>
      <c r="AQ80" s="234"/>
      <c r="AR80" s="234"/>
      <c r="AS80" s="234"/>
      <c r="AT80" s="234"/>
      <c r="AU80" s="234"/>
      <c r="AV80" s="234"/>
    </row>
    <row r="81" spans="1:37" s="228" customFormat="1" ht="27" customHeight="1">
      <c r="A81" s="864"/>
      <c r="B81" s="864"/>
      <c r="C81" s="864"/>
      <c r="D81" s="864"/>
      <c r="E81" s="864"/>
      <c r="F81" s="864"/>
      <c r="G81" s="864"/>
      <c r="H81" s="864"/>
      <c r="I81" s="864"/>
      <c r="J81" s="864"/>
      <c r="K81" s="864"/>
      <c r="L81" s="864"/>
      <c r="M81" s="864"/>
      <c r="N81" s="865"/>
      <c r="O81" s="865"/>
      <c r="P81" s="865"/>
      <c r="Q81" s="865"/>
      <c r="R81" s="865"/>
      <c r="S81" s="865"/>
      <c r="T81" s="865"/>
      <c r="U81" s="865"/>
      <c r="V81" s="865"/>
      <c r="W81" s="865"/>
      <c r="X81" s="865"/>
      <c r="Y81" s="865"/>
      <c r="Z81" s="865"/>
      <c r="AA81" s="865"/>
      <c r="AB81" s="865"/>
      <c r="AC81" s="865"/>
      <c r="AD81" s="865"/>
      <c r="AE81" s="865"/>
      <c r="AF81" s="865"/>
      <c r="AG81" s="865"/>
    </row>
    <row r="82" spans="1:37" s="228" customFormat="1" ht="27" customHeight="1">
      <c r="A82" s="866"/>
      <c r="B82" s="866"/>
      <c r="C82" s="866"/>
      <c r="D82" s="866"/>
      <c r="E82" s="866"/>
      <c r="F82" s="866"/>
      <c r="G82" s="866"/>
      <c r="H82" s="866"/>
      <c r="I82" s="866"/>
      <c r="J82" s="866"/>
      <c r="K82" s="866"/>
      <c r="L82" s="866"/>
      <c r="M82" s="866"/>
      <c r="N82" s="866"/>
      <c r="O82" s="866"/>
      <c r="P82" s="866"/>
      <c r="Q82" s="866"/>
      <c r="R82" s="866"/>
      <c r="S82" s="866"/>
      <c r="T82" s="866"/>
      <c r="U82" s="866"/>
      <c r="V82" s="866"/>
      <c r="W82" s="866"/>
      <c r="X82" s="866"/>
      <c r="Y82" s="866"/>
      <c r="Z82" s="866"/>
      <c r="AA82" s="866"/>
      <c r="AB82" s="867"/>
      <c r="AC82" s="867"/>
      <c r="AD82" s="867"/>
      <c r="AE82" s="867"/>
      <c r="AF82" s="867"/>
      <c r="AG82" s="867"/>
    </row>
    <row r="83" spans="1:37" s="228" customFormat="1" ht="27" customHeight="1">
      <c r="A83" s="866"/>
      <c r="B83" s="866"/>
      <c r="C83" s="866"/>
      <c r="D83" s="866"/>
      <c r="E83" s="866"/>
      <c r="F83" s="866"/>
      <c r="G83" s="866"/>
      <c r="H83" s="866"/>
      <c r="I83" s="866"/>
      <c r="J83" s="866"/>
      <c r="K83" s="866"/>
      <c r="L83" s="866"/>
      <c r="M83" s="866"/>
      <c r="N83" s="866"/>
      <c r="O83" s="866"/>
      <c r="P83" s="866"/>
      <c r="Q83" s="866"/>
      <c r="R83" s="866"/>
      <c r="S83" s="866"/>
      <c r="T83" s="867"/>
      <c r="U83" s="867"/>
      <c r="V83" s="867"/>
      <c r="W83" s="867"/>
      <c r="X83" s="867"/>
      <c r="Y83" s="867"/>
      <c r="Z83" s="867"/>
      <c r="AA83" s="867"/>
      <c r="AB83" s="867"/>
      <c r="AC83" s="867"/>
      <c r="AD83" s="867"/>
      <c r="AE83" s="867"/>
      <c r="AF83" s="867"/>
      <c r="AG83" s="867"/>
    </row>
    <row r="84" spans="1:37" s="228" customFormat="1" ht="27" customHeight="1">
      <c r="A84" s="866"/>
      <c r="B84" s="866"/>
      <c r="C84" s="866"/>
      <c r="D84" s="866"/>
      <c r="E84" s="866"/>
      <c r="F84" s="866"/>
      <c r="G84" s="866"/>
      <c r="H84" s="866"/>
      <c r="I84" s="866"/>
      <c r="J84" s="866"/>
      <c r="K84" s="866"/>
      <c r="L84" s="866"/>
      <c r="M84" s="866"/>
      <c r="N84" s="866"/>
      <c r="O84" s="866"/>
      <c r="P84" s="866"/>
      <c r="Q84" s="866"/>
      <c r="R84" s="866"/>
      <c r="S84" s="866"/>
      <c r="T84" s="866"/>
      <c r="U84" s="866"/>
      <c r="V84" s="866"/>
      <c r="W84" s="866"/>
      <c r="X84" s="866"/>
      <c r="Y84" s="866"/>
      <c r="Z84" s="866"/>
      <c r="AA84" s="866"/>
      <c r="AB84" s="866"/>
      <c r="AC84" s="866"/>
      <c r="AD84" s="866"/>
      <c r="AE84" s="866"/>
      <c r="AF84" s="866"/>
      <c r="AG84" s="866"/>
    </row>
    <row r="85" spans="1:37" ht="27" customHeight="1">
      <c r="A85" s="235"/>
      <c r="B85" s="235"/>
      <c r="C85" s="235"/>
      <c r="D85" s="235"/>
      <c r="E85" s="235"/>
      <c r="F85" s="235"/>
      <c r="G85" s="235"/>
      <c r="H85" s="235"/>
      <c r="I85" s="235"/>
      <c r="J85" s="235"/>
      <c r="K85" s="235"/>
      <c r="L85" s="235"/>
      <c r="M85" s="235"/>
      <c r="N85" s="235"/>
      <c r="O85" s="235"/>
      <c r="P85" s="235"/>
      <c r="Q85" s="235"/>
      <c r="R85" s="235"/>
      <c r="S85" s="235"/>
    </row>
    <row r="86" spans="1:37" ht="27" customHeight="1">
      <c r="I86" s="269" t="s">
        <v>186</v>
      </c>
      <c r="K86" s="272" t="s">
        <v>199</v>
      </c>
      <c r="L86" s="228"/>
      <c r="M86" s="272"/>
      <c r="P86" s="272"/>
      <c r="Q86" s="272"/>
      <c r="R86" s="272"/>
      <c r="S86" s="272"/>
      <c r="T86" s="272"/>
      <c r="U86" s="272"/>
      <c r="Y86" s="236" t="s">
        <v>186</v>
      </c>
      <c r="AA86" s="228" t="s">
        <v>200</v>
      </c>
      <c r="AE86" s="237" t="s">
        <v>186</v>
      </c>
    </row>
    <row r="87" spans="1:37" ht="27" customHeight="1">
      <c r="A87" s="874" t="s">
        <v>209</v>
      </c>
      <c r="B87" s="875"/>
      <c r="C87" s="875"/>
      <c r="D87" s="830" t="s">
        <v>227</v>
      </c>
      <c r="E87" s="851"/>
      <c r="F87" s="851"/>
      <c r="G87" s="851"/>
      <c r="H87" s="851"/>
      <c r="I87" s="831"/>
      <c r="J87" s="235"/>
      <c r="K87" s="838" t="s">
        <v>209</v>
      </c>
      <c r="L87" s="852"/>
      <c r="M87" s="852"/>
      <c r="N87" s="838" t="s">
        <v>201</v>
      </c>
      <c r="O87" s="852"/>
      <c r="P87" s="852"/>
      <c r="Q87" s="836"/>
      <c r="R87" s="838" t="s">
        <v>202</v>
      </c>
      <c r="S87" s="852"/>
      <c r="T87" s="852"/>
      <c r="U87" s="836"/>
      <c r="V87" s="838" t="s">
        <v>203</v>
      </c>
      <c r="W87" s="852"/>
      <c r="X87" s="852"/>
      <c r="Y87" s="836"/>
      <c r="AA87" s="856" t="s">
        <v>256</v>
      </c>
      <c r="AB87" s="857"/>
      <c r="AC87" s="857"/>
      <c r="AD87" s="857"/>
      <c r="AE87" s="858"/>
      <c r="AK87" s="280"/>
    </row>
    <row r="88" spans="1:37" ht="27" customHeight="1">
      <c r="A88" s="876"/>
      <c r="B88" s="877"/>
      <c r="C88" s="877"/>
      <c r="D88" s="890" t="s">
        <v>266</v>
      </c>
      <c r="E88" s="919" t="s">
        <v>265</v>
      </c>
      <c r="F88" s="885" t="s">
        <v>195</v>
      </c>
      <c r="G88" s="838" t="s">
        <v>196</v>
      </c>
      <c r="H88" s="852"/>
      <c r="I88" s="836"/>
      <c r="J88" s="632"/>
      <c r="K88" s="853"/>
      <c r="L88" s="854"/>
      <c r="M88" s="854"/>
      <c r="N88" s="839"/>
      <c r="O88" s="855"/>
      <c r="P88" s="855"/>
      <c r="Q88" s="837"/>
      <c r="R88" s="839"/>
      <c r="S88" s="855"/>
      <c r="T88" s="855"/>
      <c r="U88" s="837"/>
      <c r="V88" s="839"/>
      <c r="W88" s="855"/>
      <c r="X88" s="855"/>
      <c r="Y88" s="837"/>
      <c r="AA88" s="844" t="s">
        <v>255</v>
      </c>
      <c r="AB88" s="844" t="s">
        <v>204</v>
      </c>
      <c r="AC88" s="838" t="s">
        <v>197</v>
      </c>
      <c r="AD88" s="852"/>
      <c r="AE88" s="836"/>
      <c r="AK88" s="280"/>
    </row>
    <row r="89" spans="1:37" ht="27" customHeight="1">
      <c r="A89" s="876"/>
      <c r="B89" s="877"/>
      <c r="C89" s="877"/>
      <c r="D89" s="891"/>
      <c r="E89" s="920"/>
      <c r="F89" s="886"/>
      <c r="G89" s="853" t="s">
        <v>205</v>
      </c>
      <c r="H89" s="888" t="s">
        <v>263</v>
      </c>
      <c r="I89" s="888" t="s">
        <v>207</v>
      </c>
      <c r="J89" s="633"/>
      <c r="K89" s="853"/>
      <c r="L89" s="854"/>
      <c r="M89" s="854"/>
      <c r="N89" s="840" t="s">
        <v>266</v>
      </c>
      <c r="O89" s="909" t="s">
        <v>265</v>
      </c>
      <c r="P89" s="844" t="s">
        <v>195</v>
      </c>
      <c r="Q89" s="842" t="s">
        <v>197</v>
      </c>
      <c r="R89" s="922" t="s">
        <v>266</v>
      </c>
      <c r="S89" s="836" t="s">
        <v>265</v>
      </c>
      <c r="T89" s="838" t="s">
        <v>195</v>
      </c>
      <c r="U89" s="842" t="s">
        <v>264</v>
      </c>
      <c r="V89" s="840" t="s">
        <v>266</v>
      </c>
      <c r="W89" s="836" t="s">
        <v>265</v>
      </c>
      <c r="X89" s="844" t="s">
        <v>195</v>
      </c>
      <c r="Y89" s="846" t="s">
        <v>264</v>
      </c>
      <c r="AA89" s="859"/>
      <c r="AB89" s="859"/>
      <c r="AC89" s="848" t="s">
        <v>208</v>
      </c>
      <c r="AD89" s="850" t="s">
        <v>206</v>
      </c>
      <c r="AE89" s="850" t="s">
        <v>207</v>
      </c>
    </row>
    <row r="90" spans="1:37" ht="27" customHeight="1">
      <c r="A90" s="879"/>
      <c r="B90" s="880"/>
      <c r="C90" s="880"/>
      <c r="D90" s="892"/>
      <c r="E90" s="921"/>
      <c r="F90" s="887"/>
      <c r="G90" s="839"/>
      <c r="H90" s="889"/>
      <c r="I90" s="889"/>
      <c r="J90" s="633"/>
      <c r="K90" s="839"/>
      <c r="L90" s="855"/>
      <c r="M90" s="855"/>
      <c r="N90" s="841"/>
      <c r="O90" s="910"/>
      <c r="P90" s="845"/>
      <c r="Q90" s="843"/>
      <c r="R90" s="923"/>
      <c r="S90" s="837"/>
      <c r="T90" s="839"/>
      <c r="U90" s="843"/>
      <c r="V90" s="841"/>
      <c r="W90" s="837"/>
      <c r="X90" s="845"/>
      <c r="Y90" s="847"/>
      <c r="AA90" s="845"/>
      <c r="AB90" s="845"/>
      <c r="AC90" s="849"/>
      <c r="AD90" s="849"/>
      <c r="AE90" s="849"/>
    </row>
    <row r="91" spans="1:37" ht="27" customHeight="1">
      <c r="A91" s="627">
        <v>1</v>
      </c>
      <c r="B91" s="834" t="s">
        <v>212</v>
      </c>
      <c r="C91" s="835"/>
      <c r="D91" s="229">
        <f t="shared" ref="D91:G106" si="7">D64+H64+L64+P64+T64+X64+AB64+AF64+AJ64</f>
        <v>0</v>
      </c>
      <c r="E91" s="238">
        <f t="shared" si="7"/>
        <v>0</v>
      </c>
      <c r="F91" s="239">
        <f t="shared" si="7"/>
        <v>0</v>
      </c>
      <c r="G91" s="263">
        <f t="shared" si="7"/>
        <v>0</v>
      </c>
      <c r="H91" s="231">
        <f>SUMIFS('(①本体)入力画面'!$EU$16:$EU$55,'(①本体)入力画面'!$E$16:$E$55,"実績",'(①本体)入力画面'!$K$16:$K$55,'（品目計　今回請求）修正しない事 '!$B91)</f>
        <v>0</v>
      </c>
      <c r="I91" s="231">
        <f>SUMIFS('(①本体)入力画面'!$EV$16:$EV$55,'(①本体)入力画面'!$E$16:$E$55,"実績",'(①本体)入力画面'!$K$16:$K$55,'（品目計　今回請求）修正しない事 '!$B91)</f>
        <v>0</v>
      </c>
      <c r="J91" s="271"/>
      <c r="K91" s="241">
        <v>1</v>
      </c>
      <c r="L91" s="834" t="s">
        <v>212</v>
      </c>
      <c r="M91" s="835"/>
      <c r="N91" s="229">
        <f>COUNTIFS('(①本体)入力画面'!$E$16:$E$55,"実績",'(①本体)入力画面'!$K$16:$K$55,L91,'(①本体)入力画面'!U$16:U$55,1,'(①本体)入力画面'!$R$16:$R$55,"初 年 度")+COUNTIFS('(①本体)入力画面'!$E$16:$E$55,"実績",'(①本体)入力画面'!$K$16:$K$55,L91,'(①本体)入力画面'!AO$16:AO$55,1,'(①本体)入力画面'!$R$16:$R$55,"初 年 度",'(①本体)入力画面'!$F$16:$F$55,"今回請求")</f>
        <v>0</v>
      </c>
      <c r="O91" s="230">
        <f>SUMIFS('(①本体)入力画面'!$EY$16:$EY$55,'(①本体)入力画面'!$E$16:$E$55,"実績",'(①本体)入力画面'!$K$16:$K$55,'（品目計　今回請求）修正しない事 '!$B91,'(①本体)入力画面'!$R$16:$R$55,"初 年 度",'(①本体)入力画面'!$F$16:$F$55,"今回請求")</f>
        <v>0</v>
      </c>
      <c r="P91" s="263">
        <f>SUMIFS('(①本体)入力画面'!$EZ$16:$EZ$55,'(①本体)入力画面'!$E$16:$E$55,"実績",'(①本体)入力画面'!$K$16:$K$55,'（品目計　今回請求）修正しない事 '!$B91,'(①本体)入力画面'!$R$16:$R$55,"初 年 度",'(①本体)入力画面'!$F$16:$F$55,"今回請求")</f>
        <v>0</v>
      </c>
      <c r="Q91" s="263">
        <f>SUMIFS('(①本体)入力画面'!$FB$16:$FB$55,'(①本体)入力画面'!$E$16:$E$55,"実績",'(①本体)入力画面'!$K$16:$K$55,'（品目計　今回請求）修正しない事 '!$B91,'(①本体)入力画面'!$R$16:$R$55,"初 年 度",'(①本体)入力画面'!$F$16:$F$55,"今回請求")</f>
        <v>0</v>
      </c>
      <c r="R91" s="229">
        <f>COUNTIFS('(①本体)入力画面'!$E$16:$E$55,"実績",'(①本体)入力画面'!$K$16:$K$55,L91,'(①本体)入力画面'!U$16:U$55,1,'(①本体)入力画面'!$R$16:$R$55,"次 年 度")+COUNTIFS('(①本体)入力画面'!$E$16:$E$55,"実績",'(①本体)入力画面'!$K$16:$K$55,L91,'(①本体)入力画面'!AO$16:AO$55,1,'(①本体)入力画面'!$R$16:$R$55,"次 年 度",'(①本体)入力画面'!$F$16:$F$55,"今回請求")</f>
        <v>0</v>
      </c>
      <c r="S91" s="273">
        <f>SUMIFS('(①本体)入力画面'!$EY$16:$EY$55,'(①本体)入力画面'!$E$16:$E$55,"実績",'(①本体)入力画面'!$K$16:$K$55,'（品目計　今回請求）修正しない事 '!$B91,'(①本体)入力画面'!$R$16:$R$55,"次 年 度",'(①本体)入力画面'!$F$16:$F$55,"今回請求")</f>
        <v>0</v>
      </c>
      <c r="T91" s="263">
        <f>SUMIFS('(①本体)入力画面'!$EZ$16:$EZ$55,'(①本体)入力画面'!$E$16:$E$55,"実績",'(①本体)入力画面'!$K$16:$K$55,'（品目計　今回請求）修正しない事 '!$B91,'(①本体)入力画面'!$R$16:$R$55,"次 年 度",'(①本体)入力画面'!$F$16:$F$55,"今回請求")</f>
        <v>0</v>
      </c>
      <c r="U91" s="263">
        <f>SUMIFS('(①本体)入力画面'!$FC$16:$FC$55,'(①本体)入力画面'!$E$16:$E$55,"実績",'(①本体)入力画面'!$K$16:$K$55,'（品目計　今回請求）修正しない事 '!$B91,'(①本体)入力画面'!$R$16:$R$55,"次 年 度",'(①本体)入力画面'!$F$16:$F$55,"今回請求")</f>
        <v>0</v>
      </c>
      <c r="V91" s="229">
        <f t="shared" ref="V91:Y92" si="8">N91+R91</f>
        <v>0</v>
      </c>
      <c r="W91" s="270">
        <f t="shared" si="8"/>
        <v>0</v>
      </c>
      <c r="X91" s="231">
        <f t="shared" si="8"/>
        <v>0</v>
      </c>
      <c r="Y91" s="264">
        <f t="shared" si="8"/>
        <v>0</v>
      </c>
      <c r="AA91" s="634" t="s">
        <v>257</v>
      </c>
      <c r="AB91" s="281"/>
      <c r="AC91" s="281"/>
      <c r="AD91" s="266"/>
      <c r="AE91" s="274"/>
    </row>
    <row r="92" spans="1:37" ht="27" customHeight="1">
      <c r="A92" s="232">
        <v>2</v>
      </c>
      <c r="B92" s="832" t="s">
        <v>213</v>
      </c>
      <c r="C92" s="833"/>
      <c r="D92" s="229">
        <f t="shared" si="7"/>
        <v>0</v>
      </c>
      <c r="E92" s="238">
        <f t="shared" si="7"/>
        <v>0</v>
      </c>
      <c r="F92" s="239">
        <f t="shared" si="7"/>
        <v>0</v>
      </c>
      <c r="G92" s="263">
        <f t="shared" si="7"/>
        <v>0</v>
      </c>
      <c r="H92" s="231">
        <f>SUMIFS('(①本体)入力画面'!$EU$16:$EU$55,'(①本体)入力画面'!$E$16:$E$55,"実績",'(①本体)入力画面'!$K$16:$K$55,'（品目計　今回請求）修正しない事 '!$B92)</f>
        <v>0</v>
      </c>
      <c r="I92" s="231">
        <f>SUMIFS('(①本体)入力画面'!$EV$16:$EV$55,'(①本体)入力画面'!$E$16:$E$55,"実績",'(①本体)入力画面'!$K$16:$K$55,'（品目計　今回請求）修正しない事 '!$B92)</f>
        <v>0</v>
      </c>
      <c r="J92" s="271"/>
      <c r="K92" s="232">
        <v>2</v>
      </c>
      <c r="L92" s="832" t="s">
        <v>213</v>
      </c>
      <c r="M92" s="833"/>
      <c r="N92" s="229">
        <f>COUNTIFS('(①本体)入力画面'!$E$16:$E$55,"実績",'(①本体)入力画面'!$K$16:$K$55,L92,'(①本体)入力画面'!U$16:U$55,1,'(①本体)入力画面'!$R$16:$R$55,"初 年 度")+COUNTIFS('(①本体)入力画面'!$E$16:$E$55,"実績",'(①本体)入力画面'!$K$16:$K$55,L92,'(①本体)入力画面'!AO$16:AO$55,1,'(①本体)入力画面'!$R$16:$R$55,"初 年 度",'(①本体)入力画面'!$F$16:$F$55,"今回請求")</f>
        <v>0</v>
      </c>
      <c r="O92" s="230">
        <f>SUMIFS('(①本体)入力画面'!$EY$16:$EY$55,'(①本体)入力画面'!$E$16:$E$55,"実績",'(①本体)入力画面'!$K$16:$K$55,'（品目計　今回請求）修正しない事 '!$B92,'(①本体)入力画面'!$R$16:$R$55,"初 年 度",'(①本体)入力画面'!$F$16:$F$55,"今回請求")</f>
        <v>0</v>
      </c>
      <c r="P92" s="263">
        <f>SUMIFS('(①本体)入力画面'!$EZ$16:$EZ$55,'(①本体)入力画面'!$E$16:$E$55,"実績",'(①本体)入力画面'!$K$16:$K$55,'（品目計　今回請求）修正しない事 '!$B92,'(①本体)入力画面'!$R$16:$R$55,"初 年 度",'(①本体)入力画面'!$F$16:$F$55,"今回請求")</f>
        <v>0</v>
      </c>
      <c r="Q92" s="263">
        <f>SUMIFS('(①本体)入力画面'!$FB$16:$FB$55,'(①本体)入力画面'!$E$16:$E$55,"実績",'(①本体)入力画面'!$K$16:$K$55,'（品目計　今回請求）修正しない事 '!$B92,'(①本体)入力画面'!$R$16:$R$55,"初 年 度",'(①本体)入力画面'!$F$16:$F$55,"今回請求")</f>
        <v>0</v>
      </c>
      <c r="R92" s="229">
        <f>COUNTIFS('(①本体)入力画面'!$E$16:$E$55,"実績",'(①本体)入力画面'!$K$16:$K$55,L92,'(①本体)入力画面'!U$16:U$55,1,'(①本体)入力画面'!$R$16:$R$55,"次 年 度")+COUNTIFS('(①本体)入力画面'!$E$16:$E$55,"実績",'(①本体)入力画面'!$K$16:$K$55,L92,'(①本体)入力画面'!AO$16:AO$55,1,'(①本体)入力画面'!$R$16:$R$55,"次 年 度",'(①本体)入力画面'!$F$16:$F$55,"今回請求")</f>
        <v>0</v>
      </c>
      <c r="S92" s="273">
        <f>SUMIFS('(①本体)入力画面'!$EY$16:$EY$55,'(①本体)入力画面'!$E$16:$E$55,"実績",'(①本体)入力画面'!$K$16:$K$55,'（品目計　今回請求）修正しない事 '!$B92,'(①本体)入力画面'!$R$16:$R$55,"次 年 度",'(①本体)入力画面'!$F$16:$F$55,"今回請求")</f>
        <v>0</v>
      </c>
      <c r="T92" s="263">
        <f>SUMIFS('(①本体)入力画面'!$EZ$16:$EZ$55,'(①本体)入力画面'!$E$16:$E$55,"実績",'(①本体)入力画面'!$K$16:$K$55,'（品目計　今回請求）修正しない事 '!$B92,'(①本体)入力画面'!$R$16:$R$55,"次 年 度",'(①本体)入力画面'!$F$16:$F$55,"今回請求")</f>
        <v>0</v>
      </c>
      <c r="U92" s="263">
        <f>SUMIFS('(①本体)入力画面'!$FC$16:$FC$55,'(①本体)入力画面'!$E$16:$E$55,"実績",'(①本体)入力画面'!$K$16:$K$55,'（品目計　今回請求）修正しない事 '!$B92,'(①本体)入力画面'!$R$16:$R$55,"次 年 度",'(①本体)入力画面'!$F$16:$F$55,"今回請求")</f>
        <v>0</v>
      </c>
      <c r="V92" s="229">
        <f t="shared" si="8"/>
        <v>0</v>
      </c>
      <c r="W92" s="270">
        <f t="shared" si="8"/>
        <v>0</v>
      </c>
      <c r="X92" s="231">
        <f t="shared" si="8"/>
        <v>0</v>
      </c>
      <c r="Y92" s="264">
        <f t="shared" si="8"/>
        <v>0</v>
      </c>
      <c r="AA92" s="634" t="s">
        <v>259</v>
      </c>
      <c r="AB92" s="263">
        <f>F80+N80+Z80</f>
        <v>0</v>
      </c>
      <c r="AC92" s="263">
        <f>G80+O80+AA80</f>
        <v>0</v>
      </c>
      <c r="AD92" s="267"/>
      <c r="AE92" s="275"/>
    </row>
    <row r="93" spans="1:37" ht="27" customHeight="1">
      <c r="A93" s="626">
        <v>3</v>
      </c>
      <c r="B93" s="826" t="s">
        <v>214</v>
      </c>
      <c r="C93" s="827"/>
      <c r="D93" s="229">
        <f t="shared" si="7"/>
        <v>0</v>
      </c>
      <c r="E93" s="238">
        <f t="shared" si="7"/>
        <v>0</v>
      </c>
      <c r="F93" s="239">
        <f t="shared" si="7"/>
        <v>0</v>
      </c>
      <c r="G93" s="263">
        <f t="shared" si="7"/>
        <v>0</v>
      </c>
      <c r="H93" s="231">
        <f>SUMIFS('(①本体)入力画面'!$EU$16:$EU$55,'(①本体)入力画面'!$E$16:$E$55,"実績",'(①本体)入力画面'!$K$16:$K$55,'（品目計　今回請求）修正しない事 '!$B93)</f>
        <v>0</v>
      </c>
      <c r="I93" s="231">
        <f>SUMIFS('(①本体)入力画面'!$EV$16:$EV$55,'(①本体)入力画面'!$E$16:$E$55,"実績",'(①本体)入力画面'!$K$16:$K$55,'（品目計　今回請求）修正しない事 '!$B93)</f>
        <v>0</v>
      </c>
      <c r="J93" s="271"/>
      <c r="K93" s="232">
        <v>3</v>
      </c>
      <c r="L93" s="826" t="s">
        <v>214</v>
      </c>
      <c r="M93" s="827"/>
      <c r="N93" s="229">
        <f>COUNTIFS('(①本体)入力画面'!$E$16:$E$55,"実績",'(①本体)入力画面'!$K$16:$K$55,L93,'(①本体)入力画面'!U$16:U$55,1,'(①本体)入力画面'!$R$16:$R$55,"初 年 度")+COUNTIFS('(①本体)入力画面'!$E$16:$E$55,"実績",'(①本体)入力画面'!$K$16:$K$55,L93,'(①本体)入力画面'!AO$16:AO$55,1,'(①本体)入力画面'!$R$16:$R$55,"初 年 度",'(①本体)入力画面'!$F$16:$F$55,"今回請求")</f>
        <v>0</v>
      </c>
      <c r="O93" s="230">
        <f>SUMIFS('(①本体)入力画面'!$EY$16:$EY$55,'(①本体)入力画面'!$E$16:$E$55,"実績",'(①本体)入力画面'!$K$16:$K$55,'（品目計　今回請求）修正しない事 '!$B93,'(①本体)入力画面'!$R$16:$R$55,"初 年 度",'(①本体)入力画面'!$F$16:$F$55,"今回請求")</f>
        <v>0</v>
      </c>
      <c r="P93" s="263">
        <f>SUMIFS('(①本体)入力画面'!$EZ$16:$EZ$55,'(①本体)入力画面'!$E$16:$E$55,"実績",'(①本体)入力画面'!$K$16:$K$55,'（品目計　今回請求）修正しない事 '!$B93,'(①本体)入力画面'!$R$16:$R$55,"初 年 度",'(①本体)入力画面'!$F$16:$F$55,"今回請求")</f>
        <v>0</v>
      </c>
      <c r="Q93" s="263">
        <f>SUMIFS('(①本体)入力画面'!$FB$16:$FB$55,'(①本体)入力画面'!$E$16:$E$55,"実績",'(①本体)入力画面'!$K$16:$K$55,'（品目計　今回請求）修正しない事 '!$B93,'(①本体)入力画面'!$R$16:$R$55,"初 年 度",'(①本体)入力画面'!$F$16:$F$55,"今回請求")</f>
        <v>0</v>
      </c>
      <c r="R93" s="229">
        <f>COUNTIFS('(①本体)入力画面'!$E$16:$E$55,"実績",'(①本体)入力画面'!$K$16:$K$55,L93,'(①本体)入力画面'!U$16:U$55,1,'(①本体)入力画面'!$R$16:$R$55,"次 年 度")+COUNTIFS('(①本体)入力画面'!$E$16:$E$55,"実績",'(①本体)入力画面'!$K$16:$K$55,L93,'(①本体)入力画面'!AO$16:AO$55,1,'(①本体)入力画面'!$R$16:$R$55,"次 年 度",'(①本体)入力画面'!$F$16:$F$55,"今回請求")</f>
        <v>0</v>
      </c>
      <c r="S93" s="273">
        <f>SUMIFS('(①本体)入力画面'!$EY$16:$EY$55,'(①本体)入力画面'!$E$16:$E$55,"実績",'(①本体)入力画面'!$K$16:$K$55,'（品目計　今回請求）修正しない事 '!$B93,'(①本体)入力画面'!$R$16:$R$55,"次 年 度",'(①本体)入力画面'!$F$16:$F$55,"今回請求")</f>
        <v>0</v>
      </c>
      <c r="T93" s="263">
        <f>SUMIFS('(①本体)入力画面'!$EZ$16:$EZ$55,'(①本体)入力画面'!$E$16:$E$55,"実績",'(①本体)入力画面'!$K$16:$K$55,'（品目計　今回請求）修正しない事 '!$B93,'(①本体)入力画面'!$R$16:$R$55,"次 年 度",'(①本体)入力画面'!$F$16:$F$55,"今回請求")</f>
        <v>0</v>
      </c>
      <c r="U93" s="263">
        <f>SUMIFS('(①本体)入力画面'!$FC$16:$FC$55,'(①本体)入力画面'!$E$16:$E$55,"実績",'(①本体)入力画面'!$K$16:$K$55,'（品目計　今回請求）修正しない事 '!$B93,'(①本体)入力画面'!$R$16:$R$55,"次 年 度",'(①本体)入力画面'!$F$16:$F$55,"今回請求")</f>
        <v>0</v>
      </c>
      <c r="V93" s="229">
        <f>N93+R93</f>
        <v>0</v>
      </c>
      <c r="W93" s="270">
        <f>O93+S93</f>
        <v>0</v>
      </c>
      <c r="X93" s="231">
        <f>P93+T93</f>
        <v>0</v>
      </c>
      <c r="Y93" s="264">
        <f>Q93+U93</f>
        <v>0</v>
      </c>
      <c r="AA93" s="634" t="s">
        <v>260</v>
      </c>
      <c r="AB93" s="263">
        <f>J80+R80+V80+AD80+AH80+AL80</f>
        <v>0</v>
      </c>
      <c r="AC93" s="263">
        <f>K80+S80+W80+AE80+AI80+AM80</f>
        <v>0</v>
      </c>
      <c r="AD93" s="267"/>
      <c r="AE93" s="275"/>
    </row>
    <row r="94" spans="1:37" ht="27" customHeight="1">
      <c r="A94" s="232">
        <v>4</v>
      </c>
      <c r="B94" s="826" t="s">
        <v>215</v>
      </c>
      <c r="C94" s="827"/>
      <c r="D94" s="229">
        <f t="shared" si="7"/>
        <v>0</v>
      </c>
      <c r="E94" s="230">
        <f t="shared" si="7"/>
        <v>0</v>
      </c>
      <c r="F94" s="239">
        <f t="shared" si="7"/>
        <v>0</v>
      </c>
      <c r="G94" s="263">
        <f t="shared" si="7"/>
        <v>0</v>
      </c>
      <c r="H94" s="231">
        <f>SUMIFS('(①本体)入力画面'!$EU$16:$EU$55,'(①本体)入力画面'!$E$16:$E$55,"実績",'(①本体)入力画面'!$K$16:$K$55,'（品目計　今回請求）修正しない事 '!$B94)</f>
        <v>0</v>
      </c>
      <c r="I94" s="231">
        <f>SUMIFS('(①本体)入力画面'!$EV$16:$EV$55,'(①本体)入力画面'!$E$16:$E$55,"実績",'(①本体)入力画面'!$K$16:$K$55,'（品目計　今回請求）修正しない事 '!$B94)</f>
        <v>0</v>
      </c>
      <c r="J94" s="271"/>
      <c r="K94" s="232">
        <v>4</v>
      </c>
      <c r="L94" s="826" t="s">
        <v>215</v>
      </c>
      <c r="M94" s="827"/>
      <c r="N94" s="229">
        <f>COUNTIFS('(①本体)入力画面'!$E$16:$E$55,"実績",'(①本体)入力画面'!$K$16:$K$55,L94,'(①本体)入力画面'!U$16:U$55,1,'(①本体)入力画面'!$R$16:$R$55,"初 年 度")+COUNTIFS('(①本体)入力画面'!$E$16:$E$55,"実績",'(①本体)入力画面'!$K$16:$K$55,L94,'(①本体)入力画面'!AO$16:AO$55,1,'(①本体)入力画面'!$R$16:$R$55,"初 年 度",'(①本体)入力画面'!$F$16:$F$55,"今回請求")</f>
        <v>0</v>
      </c>
      <c r="O94" s="230">
        <f>SUMIFS('(①本体)入力画面'!$EY$16:$EY$55,'(①本体)入力画面'!$E$16:$E$55,"実績",'(①本体)入力画面'!$K$16:$K$55,'（品目計　今回請求）修正しない事 '!$B94,'(①本体)入力画面'!$R$16:$R$55,"初 年 度",'(①本体)入力画面'!$F$16:$F$55,"今回請求")</f>
        <v>0</v>
      </c>
      <c r="P94" s="263">
        <f>SUMIFS('(①本体)入力画面'!$EZ$16:$EZ$55,'(①本体)入力画面'!$E$16:$E$55,"実績",'(①本体)入力画面'!$K$16:$K$55,'（品目計　今回請求）修正しない事 '!$B94,'(①本体)入力画面'!$R$16:$R$55,"初 年 度",'(①本体)入力画面'!$F$16:$F$55,"今回請求")</f>
        <v>0</v>
      </c>
      <c r="Q94" s="263">
        <f>SUMIFS('(①本体)入力画面'!$FB$16:$FB$55,'(①本体)入力画面'!$E$16:$E$55,"実績",'(①本体)入力画面'!$K$16:$K$55,'（品目計　今回請求）修正しない事 '!$B94,'(①本体)入力画面'!$R$16:$R$55,"初 年 度",'(①本体)入力画面'!$F$16:$F$55,"今回請求")</f>
        <v>0</v>
      </c>
      <c r="R94" s="229">
        <f>COUNTIFS('(①本体)入力画面'!$E$16:$E$55,"実績",'(①本体)入力画面'!$K$16:$K$55,L94,'(①本体)入力画面'!U$16:U$55,1,'(①本体)入力画面'!$R$16:$R$55,"次 年 度")+COUNTIFS('(①本体)入力画面'!$E$16:$E$55,"実績",'(①本体)入力画面'!$K$16:$K$55,L94,'(①本体)入力画面'!AO$16:AO$55,1,'(①本体)入力画面'!$R$16:$R$55,"次 年 度",'(①本体)入力画面'!$F$16:$F$55,"今回請求")</f>
        <v>0</v>
      </c>
      <c r="S94" s="273">
        <f>SUMIFS('(①本体)入力画面'!$EY$16:$EY$55,'(①本体)入力画面'!$E$16:$E$55,"実績",'(①本体)入力画面'!$K$16:$K$55,'（品目計　今回請求）修正しない事 '!$B94,'(①本体)入力画面'!$R$16:$R$55,"次 年 度",'(①本体)入力画面'!$F$16:$F$55,"今回請求")</f>
        <v>0</v>
      </c>
      <c r="T94" s="263">
        <f>SUMIFS('(①本体)入力画面'!$EZ$16:$EZ$55,'(①本体)入力画面'!$E$16:$E$55,"実績",'(①本体)入力画面'!$K$16:$K$55,'（品目計　今回請求）修正しない事 '!$B94,'(①本体)入力画面'!$R$16:$R$55,"次 年 度",'(①本体)入力画面'!$F$16:$F$55,"今回請求")</f>
        <v>0</v>
      </c>
      <c r="U94" s="263">
        <f>SUMIFS('(①本体)入力画面'!$FC$16:$FC$55,'(①本体)入力画面'!$E$16:$E$55,"実績",'(①本体)入力画面'!$K$16:$K$55,'（品目計　今回請求）修正しない事 '!$B94,'(①本体)入力画面'!$R$16:$R$55,"次 年 度",'(①本体)入力画面'!$F$16:$F$55,"今回請求")</f>
        <v>0</v>
      </c>
      <c r="V94" s="229">
        <f t="shared" ref="V94:Y106" si="9">N94+R94</f>
        <v>0</v>
      </c>
      <c r="W94" s="270">
        <f t="shared" si="9"/>
        <v>0</v>
      </c>
      <c r="X94" s="231">
        <f t="shared" si="9"/>
        <v>0</v>
      </c>
      <c r="Y94" s="264">
        <f t="shared" si="9"/>
        <v>0</v>
      </c>
      <c r="AA94" s="635" t="s">
        <v>184</v>
      </c>
      <c r="AB94" s="263">
        <f>AB92+AB93</f>
        <v>0</v>
      </c>
      <c r="AC94" s="263">
        <f>AC92+AC93</f>
        <v>0</v>
      </c>
      <c r="AD94" s="268">
        <f>+H107</f>
        <v>0</v>
      </c>
      <c r="AE94" s="243">
        <f>I107</f>
        <v>0</v>
      </c>
    </row>
    <row r="95" spans="1:37" ht="27" customHeight="1">
      <c r="A95" s="240">
        <v>5</v>
      </c>
      <c r="B95" s="826" t="s">
        <v>216</v>
      </c>
      <c r="C95" s="827"/>
      <c r="D95" s="229">
        <f t="shared" si="7"/>
        <v>0</v>
      </c>
      <c r="E95" s="230">
        <f t="shared" si="7"/>
        <v>0</v>
      </c>
      <c r="F95" s="239">
        <f t="shared" si="7"/>
        <v>0</v>
      </c>
      <c r="G95" s="263">
        <f t="shared" si="7"/>
        <v>0</v>
      </c>
      <c r="H95" s="231">
        <f>SUMIFS('(①本体)入力画面'!$EU$16:$EU$55,'(①本体)入力画面'!$E$16:$E$55,"実績",'(①本体)入力画面'!$K$16:$K$55,'（品目計　今回請求）修正しない事 '!$B95)</f>
        <v>0</v>
      </c>
      <c r="I95" s="231">
        <f>SUMIFS('(①本体)入力画面'!$EV$16:$EV$55,'(①本体)入力画面'!$E$16:$E$55,"実績",'(①本体)入力画面'!$K$16:$K$55,'（品目計　今回請求）修正しない事 '!$B95)</f>
        <v>0</v>
      </c>
      <c r="J95" s="271"/>
      <c r="K95" s="232">
        <v>5</v>
      </c>
      <c r="L95" s="826" t="s">
        <v>216</v>
      </c>
      <c r="M95" s="827"/>
      <c r="N95" s="229">
        <f>COUNTIFS('(①本体)入力画面'!$E$16:$E$55,"実績",'(①本体)入力画面'!$K$16:$K$55,L95,'(①本体)入力画面'!U$16:U$55,1,'(①本体)入力画面'!$R$16:$R$55,"初 年 度")+COUNTIFS('(①本体)入力画面'!$E$16:$E$55,"実績",'(①本体)入力画面'!$K$16:$K$55,L95,'(①本体)入力画面'!AO$16:AO$55,1,'(①本体)入力画面'!$R$16:$R$55,"初 年 度",'(①本体)入力画面'!$F$16:$F$55,"今回請求")</f>
        <v>0</v>
      </c>
      <c r="O95" s="230">
        <f>SUMIFS('(①本体)入力画面'!$EY$16:$EY$55,'(①本体)入力画面'!$E$16:$E$55,"実績",'(①本体)入力画面'!$K$16:$K$55,'（品目計　今回請求）修正しない事 '!$B95,'(①本体)入力画面'!$R$16:$R$55,"初 年 度",'(①本体)入力画面'!$F$16:$F$55,"今回請求")</f>
        <v>0</v>
      </c>
      <c r="P95" s="263">
        <f>SUMIFS('(①本体)入力画面'!$EZ$16:$EZ$55,'(①本体)入力画面'!$E$16:$E$55,"実績",'(①本体)入力画面'!$K$16:$K$55,'（品目計　今回請求）修正しない事 '!$B95,'(①本体)入力画面'!$R$16:$R$55,"初 年 度",'(①本体)入力画面'!$F$16:$F$55,"今回請求")</f>
        <v>0</v>
      </c>
      <c r="Q95" s="263">
        <f>SUMIFS('(①本体)入力画面'!$FB$16:$FB$55,'(①本体)入力画面'!$E$16:$E$55,"実績",'(①本体)入力画面'!$K$16:$K$55,'（品目計　今回請求）修正しない事 '!$B95,'(①本体)入力画面'!$R$16:$R$55,"初 年 度",'(①本体)入力画面'!$F$16:$F$55,"今回請求")</f>
        <v>0</v>
      </c>
      <c r="R95" s="229">
        <f>COUNTIFS('(①本体)入力画面'!$E$16:$E$55,"実績",'(①本体)入力画面'!$K$16:$K$55,L95,'(①本体)入力画面'!U$16:U$55,1,'(①本体)入力画面'!$R$16:$R$55,"次 年 度")+COUNTIFS('(①本体)入力画面'!$E$16:$E$55,"実績",'(①本体)入力画面'!$K$16:$K$55,L95,'(①本体)入力画面'!AO$16:AO$55,1,'(①本体)入力画面'!$R$16:$R$55,"次 年 度",'(①本体)入力画面'!$F$16:$F$55,"今回請求")</f>
        <v>0</v>
      </c>
      <c r="S95" s="273">
        <f>SUMIFS('(①本体)入力画面'!$EY$16:$EY$55,'(①本体)入力画面'!$E$16:$E$55,"実績",'(①本体)入力画面'!$K$16:$K$55,'（品目計　今回請求）修正しない事 '!$B95,'(①本体)入力画面'!$R$16:$R$55,"次 年 度",'(①本体)入力画面'!$F$16:$F$55,"今回請求")</f>
        <v>0</v>
      </c>
      <c r="T95" s="263">
        <f>SUMIFS('(①本体)入力画面'!$EZ$16:$EZ$55,'(①本体)入力画面'!$E$16:$E$55,"実績",'(①本体)入力画面'!$K$16:$K$55,'（品目計　今回請求）修正しない事 '!$B95,'(①本体)入力画面'!$R$16:$R$55,"次 年 度",'(①本体)入力画面'!$F$16:$F$55,"今回請求")</f>
        <v>0</v>
      </c>
      <c r="U95" s="263">
        <f>SUMIFS('(①本体)入力画面'!$FC$16:$FC$55,'(①本体)入力画面'!$E$16:$E$55,"実績",'(①本体)入力画面'!$K$16:$K$55,'（品目計　今回請求）修正しない事 '!$B95,'(①本体)入力画面'!$R$16:$R$55,"次 年 度",'(①本体)入力画面'!$F$16:$F$55,"今回請求")</f>
        <v>0</v>
      </c>
      <c r="V95" s="229">
        <f t="shared" si="9"/>
        <v>0</v>
      </c>
      <c r="W95" s="270">
        <f t="shared" si="9"/>
        <v>0</v>
      </c>
      <c r="X95" s="231">
        <f t="shared" si="9"/>
        <v>0</v>
      </c>
      <c r="Y95" s="264">
        <f t="shared" si="9"/>
        <v>0</v>
      </c>
      <c r="AA95" s="634"/>
      <c r="AB95" s="281"/>
      <c r="AC95" s="281"/>
      <c r="AD95" s="266"/>
      <c r="AE95" s="274"/>
    </row>
    <row r="96" spans="1:37" ht="27" customHeight="1">
      <c r="A96" s="240">
        <v>6</v>
      </c>
      <c r="B96" s="826" t="s">
        <v>217</v>
      </c>
      <c r="C96" s="827"/>
      <c r="D96" s="229">
        <f t="shared" si="7"/>
        <v>0</v>
      </c>
      <c r="E96" s="230">
        <f t="shared" si="7"/>
        <v>0</v>
      </c>
      <c r="F96" s="239">
        <f t="shared" si="7"/>
        <v>0</v>
      </c>
      <c r="G96" s="263">
        <f t="shared" si="7"/>
        <v>0</v>
      </c>
      <c r="H96" s="231">
        <f>SUMIFS('(①本体)入力画面'!$EU$16:$EU$55,'(①本体)入力画面'!$E$16:$E$55,"実績",'(①本体)入力画面'!$K$16:$K$55,'（品目計　今回請求）修正しない事 '!$B96)</f>
        <v>0</v>
      </c>
      <c r="I96" s="231">
        <f>SUMIFS('(①本体)入力画面'!$EV$16:$EV$55,'(①本体)入力画面'!$E$16:$E$55,"実績",'(①本体)入力画面'!$K$16:$K$55,'（品目計　今回請求）修正しない事 '!$B96)</f>
        <v>0</v>
      </c>
      <c r="J96" s="271"/>
      <c r="K96" s="232">
        <v>6</v>
      </c>
      <c r="L96" s="826" t="s">
        <v>217</v>
      </c>
      <c r="M96" s="827"/>
      <c r="N96" s="229">
        <f>COUNTIFS('(①本体)入力画面'!$E$16:$E$55,"実績",'(①本体)入力画面'!$K$16:$K$55,L96,'(①本体)入力画面'!U$16:U$55,1,'(①本体)入力画面'!$R$16:$R$55,"初 年 度")+COUNTIFS('(①本体)入力画面'!$E$16:$E$55,"実績",'(①本体)入力画面'!$K$16:$K$55,L96,'(①本体)入力画面'!AO$16:AO$55,1,'(①本体)入力画面'!$R$16:$R$55,"初 年 度",'(①本体)入力画面'!$F$16:$F$55,"今回請求")</f>
        <v>0</v>
      </c>
      <c r="O96" s="230">
        <f>SUMIFS('(①本体)入力画面'!$EY$16:$EY$55,'(①本体)入力画面'!$E$16:$E$55,"実績",'(①本体)入力画面'!$K$16:$K$55,'（品目計　今回請求）修正しない事 '!$B96,'(①本体)入力画面'!$R$16:$R$55,"初 年 度",'(①本体)入力画面'!$F$16:$F$55,"今回請求")</f>
        <v>0</v>
      </c>
      <c r="P96" s="263">
        <f>SUMIFS('(①本体)入力画面'!$EZ$16:$EZ$55,'(①本体)入力画面'!$E$16:$E$55,"実績",'(①本体)入力画面'!$K$16:$K$55,'（品目計　今回請求）修正しない事 '!$B96,'(①本体)入力画面'!$R$16:$R$55,"初 年 度",'(①本体)入力画面'!$F$16:$F$55,"今回請求")</f>
        <v>0</v>
      </c>
      <c r="Q96" s="263">
        <f>SUMIFS('(①本体)入力画面'!$FB$16:$FB$55,'(①本体)入力画面'!$E$16:$E$55,"実績",'(①本体)入力画面'!$K$16:$K$55,'（品目計　今回請求）修正しない事 '!$B96,'(①本体)入力画面'!$R$16:$R$55,"初 年 度",'(①本体)入力画面'!$F$16:$F$55,"今回請求")</f>
        <v>0</v>
      </c>
      <c r="R96" s="229">
        <f>COUNTIFS('(①本体)入力画面'!$E$16:$E$55,"実績",'(①本体)入力画面'!$K$16:$K$55,L96,'(①本体)入力画面'!U$16:U$55,1,'(①本体)入力画面'!$R$16:$R$55,"次 年 度")+COUNTIFS('(①本体)入力画面'!$E$16:$E$55,"実績",'(①本体)入力画面'!$K$16:$K$55,L96,'(①本体)入力画面'!AO$16:AO$55,1,'(①本体)入力画面'!$R$16:$R$55,"次 年 度",'(①本体)入力画面'!$F$16:$F$55,"今回請求")</f>
        <v>0</v>
      </c>
      <c r="S96" s="273">
        <f>SUMIFS('(①本体)入力画面'!$EY$16:$EY$55,'(①本体)入力画面'!$E$16:$E$55,"実績",'(①本体)入力画面'!$K$16:$K$55,'（品目計　今回請求）修正しない事 '!$B96,'(①本体)入力画面'!$R$16:$R$55,"次 年 度",'(①本体)入力画面'!$F$16:$F$55,"今回請求")</f>
        <v>0</v>
      </c>
      <c r="T96" s="263">
        <f>SUMIFS('(①本体)入力画面'!$EZ$16:$EZ$55,'(①本体)入力画面'!$E$16:$E$55,"実績",'(①本体)入力画面'!$K$16:$K$55,'（品目計　今回請求）修正しない事 '!$B96,'(①本体)入力画面'!$R$16:$R$55,"次 年 度",'(①本体)入力画面'!$F$16:$F$55,"今回請求")</f>
        <v>0</v>
      </c>
      <c r="U96" s="263">
        <f>SUMIFS('(①本体)入力画面'!$FC$16:$FC$55,'(①本体)入力画面'!$E$16:$E$55,"実績",'(①本体)入力画面'!$K$16:$K$55,'（品目計　今回請求）修正しない事 '!$B96,'(①本体)入力画面'!$R$16:$R$55,"次 年 度",'(①本体)入力画面'!$F$16:$F$55,"今回請求")</f>
        <v>0</v>
      </c>
      <c r="V96" s="229">
        <f t="shared" si="9"/>
        <v>0</v>
      </c>
      <c r="W96" s="270">
        <f t="shared" si="9"/>
        <v>0</v>
      </c>
      <c r="X96" s="231">
        <f t="shared" si="9"/>
        <v>0</v>
      </c>
      <c r="Y96" s="264">
        <f t="shared" si="9"/>
        <v>0</v>
      </c>
      <c r="AA96" s="634"/>
      <c r="AB96" s="281"/>
      <c r="AC96" s="281"/>
      <c r="AD96" s="266"/>
      <c r="AE96" s="274"/>
    </row>
    <row r="97" spans="1:37" ht="27" customHeight="1">
      <c r="A97" s="240"/>
      <c r="B97" s="826" t="s">
        <v>218</v>
      </c>
      <c r="C97" s="827"/>
      <c r="D97" s="229">
        <f t="shared" si="7"/>
        <v>0</v>
      </c>
      <c r="E97" s="230">
        <f t="shared" si="7"/>
        <v>0</v>
      </c>
      <c r="F97" s="239">
        <f t="shared" si="7"/>
        <v>0</v>
      </c>
      <c r="G97" s="263">
        <f t="shared" si="7"/>
        <v>0</v>
      </c>
      <c r="H97" s="231">
        <f>SUMIFS('(①本体)入力画面'!$EU$16:$EU$55,'(①本体)入力画面'!$E$16:$E$55,"実績",'(①本体)入力画面'!$K$16:$K$55,'（品目計　今回請求）修正しない事 '!$B97)</f>
        <v>0</v>
      </c>
      <c r="I97" s="231">
        <f>SUMIFS('(①本体)入力画面'!$EV$16:$EV$55,'(①本体)入力画面'!$E$16:$E$55,"実績",'(①本体)入力画面'!$K$16:$K$55,'（品目計　今回請求）修正しない事 '!$B97)</f>
        <v>0</v>
      </c>
      <c r="J97" s="271"/>
      <c r="K97" s="232">
        <v>7</v>
      </c>
      <c r="L97" s="826" t="s">
        <v>218</v>
      </c>
      <c r="M97" s="827"/>
      <c r="N97" s="229">
        <f>COUNTIFS('(①本体)入力画面'!$E$16:$E$55,"実績",'(①本体)入力画面'!$K$16:$K$55,L97,'(①本体)入力画面'!U$16:U$55,1,'(①本体)入力画面'!$R$16:$R$55,"初 年 度")+COUNTIFS('(①本体)入力画面'!$E$16:$E$55,"実績",'(①本体)入力画面'!$K$16:$K$55,L97,'(①本体)入力画面'!AO$16:AO$55,1,'(①本体)入力画面'!$R$16:$R$55,"初 年 度",'(①本体)入力画面'!$F$16:$F$55,"今回請求")</f>
        <v>0</v>
      </c>
      <c r="O97" s="230">
        <f>SUMIFS('(①本体)入力画面'!$EY$16:$EY$55,'(①本体)入力画面'!$E$16:$E$55,"実績",'(①本体)入力画面'!$K$16:$K$55,'（品目計　今回請求）修正しない事 '!$B97,'(①本体)入力画面'!$R$16:$R$55,"初 年 度",'(①本体)入力画面'!$F$16:$F$55,"今回請求")</f>
        <v>0</v>
      </c>
      <c r="P97" s="263">
        <f>SUMIFS('(①本体)入力画面'!$EZ$16:$EZ$55,'(①本体)入力画面'!$E$16:$E$55,"実績",'(①本体)入力画面'!$K$16:$K$55,'（品目計　今回請求）修正しない事 '!$B97,'(①本体)入力画面'!$R$16:$R$55,"初 年 度",'(①本体)入力画面'!$F$16:$F$55,"今回請求")</f>
        <v>0</v>
      </c>
      <c r="Q97" s="263">
        <f>SUMIFS('(①本体)入力画面'!$FB$16:$FB$55,'(①本体)入力画面'!$E$16:$E$55,"実績",'(①本体)入力画面'!$K$16:$K$55,'（品目計　今回請求）修正しない事 '!$B97,'(①本体)入力画面'!$R$16:$R$55,"初 年 度",'(①本体)入力画面'!$F$16:$F$55,"今回請求")</f>
        <v>0</v>
      </c>
      <c r="R97" s="229">
        <f>COUNTIFS('(①本体)入力画面'!$E$16:$E$55,"実績",'(①本体)入力画面'!$K$16:$K$55,L97,'(①本体)入力画面'!U$16:U$55,1,'(①本体)入力画面'!$R$16:$R$55,"次 年 度")+COUNTIFS('(①本体)入力画面'!$E$16:$E$55,"実績",'(①本体)入力画面'!$K$16:$K$55,L97,'(①本体)入力画面'!AO$16:AO$55,1,'(①本体)入力画面'!$R$16:$R$55,"次 年 度",'(①本体)入力画面'!$F$16:$F$55,"今回請求")</f>
        <v>0</v>
      </c>
      <c r="S97" s="273">
        <f>SUMIFS('(①本体)入力画面'!$EY$16:$EY$55,'(①本体)入力画面'!$E$16:$E$55,"実績",'(①本体)入力画面'!$K$16:$K$55,'（品目計　今回請求）修正しない事 '!$B97,'(①本体)入力画面'!$R$16:$R$55,"次 年 度",'(①本体)入力画面'!$F$16:$F$55,"今回請求")</f>
        <v>0</v>
      </c>
      <c r="T97" s="263">
        <f>SUMIFS('(①本体)入力画面'!$EZ$16:$EZ$55,'(①本体)入力画面'!$E$16:$E$55,"実績",'(①本体)入力画面'!$K$16:$K$55,'（品目計　今回請求）修正しない事 '!$B97,'(①本体)入力画面'!$R$16:$R$55,"次 年 度",'(①本体)入力画面'!$F$16:$F$55,"今回請求")</f>
        <v>0</v>
      </c>
      <c r="U97" s="263">
        <f>SUMIFS('(①本体)入力画面'!$FC$16:$FC$55,'(①本体)入力画面'!$E$16:$E$55,"実績",'(①本体)入力画面'!$K$16:$K$55,'（品目計　今回請求）修正しない事 '!$B97,'(①本体)入力画面'!$R$16:$R$55,"次 年 度",'(①本体)入力画面'!$F$16:$F$55,"今回請求")</f>
        <v>0</v>
      </c>
      <c r="V97" s="229">
        <f t="shared" si="9"/>
        <v>0</v>
      </c>
      <c r="W97" s="270">
        <f t="shared" si="9"/>
        <v>0</v>
      </c>
      <c r="X97" s="231">
        <f t="shared" si="9"/>
        <v>0</v>
      </c>
      <c r="Y97" s="264">
        <f t="shared" si="9"/>
        <v>0</v>
      </c>
      <c r="AA97" s="634"/>
      <c r="AB97" s="281"/>
      <c r="AC97" s="281"/>
      <c r="AD97" s="266"/>
      <c r="AE97" s="274"/>
    </row>
    <row r="98" spans="1:37" ht="27" customHeight="1">
      <c r="A98" s="240">
        <v>8</v>
      </c>
      <c r="B98" s="826" t="s">
        <v>219</v>
      </c>
      <c r="C98" s="827"/>
      <c r="D98" s="229">
        <f t="shared" si="7"/>
        <v>0</v>
      </c>
      <c r="E98" s="230">
        <f t="shared" si="7"/>
        <v>0</v>
      </c>
      <c r="F98" s="239">
        <f t="shared" si="7"/>
        <v>0</v>
      </c>
      <c r="G98" s="263">
        <f t="shared" si="7"/>
        <v>0</v>
      </c>
      <c r="H98" s="231">
        <f>SUMIFS('(①本体)入力画面'!$EU$16:$EU$55,'(①本体)入力画面'!$E$16:$E$55,"実績",'(①本体)入力画面'!$K$16:$K$55,'（品目計　今回請求）修正しない事 '!$B98)</f>
        <v>0</v>
      </c>
      <c r="I98" s="231">
        <f>SUMIFS('(①本体)入力画面'!$EV$16:$EV$55,'(①本体)入力画面'!$E$16:$E$55,"実績",'(①本体)入力画面'!$K$16:$K$55,'（品目計　今回請求）修正しない事 '!$B98)</f>
        <v>0</v>
      </c>
      <c r="J98" s="271"/>
      <c r="K98" s="232">
        <v>8</v>
      </c>
      <c r="L98" s="826" t="s">
        <v>219</v>
      </c>
      <c r="M98" s="827"/>
      <c r="N98" s="229">
        <f>COUNTIFS('(①本体)入力画面'!$E$16:$E$55,"実績",'(①本体)入力画面'!$K$16:$K$55,L98,'(①本体)入力画面'!U$16:U$55,1,'(①本体)入力画面'!$R$16:$R$55,"初 年 度")+COUNTIFS('(①本体)入力画面'!$E$16:$E$55,"実績",'(①本体)入力画面'!$K$16:$K$55,L98,'(①本体)入力画面'!AO$16:AO$55,1,'(①本体)入力画面'!$R$16:$R$55,"初 年 度",'(①本体)入力画面'!$F$16:$F$55,"今回請求")</f>
        <v>0</v>
      </c>
      <c r="O98" s="230">
        <f>SUMIFS('(①本体)入力画面'!$EY$16:$EY$55,'(①本体)入力画面'!$E$16:$E$55,"実績",'(①本体)入力画面'!$K$16:$K$55,'（品目計　今回請求）修正しない事 '!$B98,'(①本体)入力画面'!$R$16:$R$55,"初 年 度",'(①本体)入力画面'!$F$16:$F$55,"今回請求")</f>
        <v>0</v>
      </c>
      <c r="P98" s="263">
        <f>SUMIFS('(①本体)入力画面'!$EZ$16:$EZ$55,'(①本体)入力画面'!$E$16:$E$55,"実績",'(①本体)入力画面'!$K$16:$K$55,'（品目計　今回請求）修正しない事 '!$B98,'(①本体)入力画面'!$R$16:$R$55,"初 年 度",'(①本体)入力画面'!$F$16:$F$55,"今回請求")</f>
        <v>0</v>
      </c>
      <c r="Q98" s="263">
        <f>SUMIFS('(①本体)入力画面'!$FB$16:$FB$55,'(①本体)入力画面'!$E$16:$E$55,"実績",'(①本体)入力画面'!$K$16:$K$55,'（品目計　今回請求）修正しない事 '!$B98,'(①本体)入力画面'!$R$16:$R$55,"初 年 度",'(①本体)入力画面'!$F$16:$F$55,"今回請求")</f>
        <v>0</v>
      </c>
      <c r="R98" s="229">
        <f>COUNTIFS('(①本体)入力画面'!$E$16:$E$55,"実績",'(①本体)入力画面'!$K$16:$K$55,L98,'(①本体)入力画面'!U$16:U$55,1,'(①本体)入力画面'!$R$16:$R$55,"次 年 度")+COUNTIFS('(①本体)入力画面'!$E$16:$E$55,"実績",'(①本体)入力画面'!$K$16:$K$55,L98,'(①本体)入力画面'!AO$16:AO$55,1,'(①本体)入力画面'!$R$16:$R$55,"次 年 度",'(①本体)入力画面'!$F$16:$F$55,"今回請求")</f>
        <v>0</v>
      </c>
      <c r="S98" s="273">
        <f>SUMIFS('(①本体)入力画面'!$EY$16:$EY$55,'(①本体)入力画面'!$E$16:$E$55,"実績",'(①本体)入力画面'!$K$16:$K$55,'（品目計　今回請求）修正しない事 '!$B98,'(①本体)入力画面'!$R$16:$R$55,"次 年 度",'(①本体)入力画面'!$F$16:$F$55,"今回請求")</f>
        <v>0</v>
      </c>
      <c r="T98" s="263">
        <f>SUMIFS('(①本体)入力画面'!$EZ$16:$EZ$55,'(①本体)入力画面'!$E$16:$E$55,"実績",'(①本体)入力画面'!$K$16:$K$55,'（品目計　今回請求）修正しない事 '!$B98,'(①本体)入力画面'!$R$16:$R$55,"次 年 度",'(①本体)入力画面'!$F$16:$F$55,"今回請求")</f>
        <v>0</v>
      </c>
      <c r="U98" s="263">
        <f>SUMIFS('(①本体)入力画面'!$FC$16:$FC$55,'(①本体)入力画面'!$E$16:$E$55,"実績",'(①本体)入力画面'!$K$16:$K$55,'（品目計　今回請求）修正しない事 '!$B98,'(①本体)入力画面'!$R$16:$R$55,"次 年 度",'(①本体)入力画面'!$F$16:$F$55,"今回請求")</f>
        <v>0</v>
      </c>
      <c r="V98" s="229">
        <f t="shared" si="9"/>
        <v>0</v>
      </c>
      <c r="W98" s="270">
        <f t="shared" si="9"/>
        <v>0</v>
      </c>
      <c r="X98" s="231">
        <f t="shared" si="9"/>
        <v>0</v>
      </c>
      <c r="Y98" s="264">
        <f t="shared" si="9"/>
        <v>0</v>
      </c>
      <c r="AA98" s="636"/>
      <c r="AB98" s="281"/>
      <c r="AC98" s="281"/>
      <c r="AD98" s="266"/>
      <c r="AE98" s="274"/>
    </row>
    <row r="99" spans="1:37" ht="27" customHeight="1">
      <c r="A99" s="240">
        <v>9</v>
      </c>
      <c r="B99" s="826" t="s">
        <v>220</v>
      </c>
      <c r="C99" s="827"/>
      <c r="D99" s="229">
        <f t="shared" si="7"/>
        <v>0</v>
      </c>
      <c r="E99" s="230">
        <f t="shared" si="7"/>
        <v>0</v>
      </c>
      <c r="F99" s="239">
        <f t="shared" si="7"/>
        <v>0</v>
      </c>
      <c r="G99" s="263">
        <f t="shared" si="7"/>
        <v>0</v>
      </c>
      <c r="H99" s="231">
        <f>SUMIFS('(①本体)入力画面'!$EU$16:$EU$55,'(①本体)入力画面'!$E$16:$E$55,"実績",'(①本体)入力画面'!$K$16:$K$55,'（品目計　今回請求）修正しない事 '!$B99)</f>
        <v>0</v>
      </c>
      <c r="I99" s="231">
        <f>SUMIFS('(①本体)入力画面'!$EV$16:$EV$55,'(①本体)入力画面'!$E$16:$E$55,"実績",'(①本体)入力画面'!$K$16:$K$55,'（品目計　今回請求）修正しない事 '!$B99)</f>
        <v>0</v>
      </c>
      <c r="J99" s="271"/>
      <c r="K99" s="232">
        <v>9</v>
      </c>
      <c r="L99" s="826" t="s">
        <v>220</v>
      </c>
      <c r="M99" s="827"/>
      <c r="N99" s="229">
        <f>COUNTIFS('(①本体)入力画面'!$E$16:$E$55,"実績",'(①本体)入力画面'!$K$16:$K$55,L99,'(①本体)入力画面'!U$16:U$55,1,'(①本体)入力画面'!$R$16:$R$55,"初 年 度")+COUNTIFS('(①本体)入力画面'!$E$16:$E$55,"実績",'(①本体)入力画面'!$K$16:$K$55,L99,'(①本体)入力画面'!AO$16:AO$55,1,'(①本体)入力画面'!$R$16:$R$55,"初 年 度",'(①本体)入力画面'!$F$16:$F$55,"今回請求")</f>
        <v>0</v>
      </c>
      <c r="O99" s="230">
        <f>SUMIFS('(①本体)入力画面'!$EY$16:$EY$55,'(①本体)入力画面'!$E$16:$E$55,"実績",'(①本体)入力画面'!$K$16:$K$55,'（品目計　今回請求）修正しない事 '!$B99,'(①本体)入力画面'!$R$16:$R$55,"初 年 度",'(①本体)入力画面'!$F$16:$F$55,"今回請求")</f>
        <v>0</v>
      </c>
      <c r="P99" s="263">
        <f>SUMIFS('(①本体)入力画面'!$EZ$16:$EZ$55,'(①本体)入力画面'!$E$16:$E$55,"実績",'(①本体)入力画面'!$K$16:$K$55,'（品目計　今回請求）修正しない事 '!$B99,'(①本体)入力画面'!$R$16:$R$55,"初 年 度",'(①本体)入力画面'!$F$16:$F$55,"今回請求")</f>
        <v>0</v>
      </c>
      <c r="Q99" s="263">
        <f>SUMIFS('(①本体)入力画面'!$FB$16:$FB$55,'(①本体)入力画面'!$E$16:$E$55,"実績",'(①本体)入力画面'!$K$16:$K$55,'（品目計　今回請求）修正しない事 '!$B99,'(①本体)入力画面'!$R$16:$R$55,"初 年 度",'(①本体)入力画面'!$F$16:$F$55,"今回請求")</f>
        <v>0</v>
      </c>
      <c r="R99" s="229">
        <f>COUNTIFS('(①本体)入力画面'!$E$16:$E$55,"実績",'(①本体)入力画面'!$K$16:$K$55,L99,'(①本体)入力画面'!U$16:U$55,1,'(①本体)入力画面'!$R$16:$R$55,"次 年 度")+COUNTIFS('(①本体)入力画面'!$E$16:$E$55,"実績",'(①本体)入力画面'!$K$16:$K$55,L99,'(①本体)入力画面'!AO$16:AO$55,1,'(①本体)入力画面'!$R$16:$R$55,"次 年 度",'(①本体)入力画面'!$F$16:$F$55,"今回請求")</f>
        <v>0</v>
      </c>
      <c r="S99" s="273">
        <f>SUMIFS('(①本体)入力画面'!$EY$16:$EY$55,'(①本体)入力画面'!$E$16:$E$55,"実績",'(①本体)入力画面'!$K$16:$K$55,'（品目計　今回請求）修正しない事 '!$B99,'(①本体)入力画面'!$R$16:$R$55,"次 年 度",'(①本体)入力画面'!$F$16:$F$55,"今回請求")</f>
        <v>0</v>
      </c>
      <c r="T99" s="263">
        <f>SUMIFS('(①本体)入力画面'!$EZ$16:$EZ$55,'(①本体)入力画面'!$E$16:$E$55,"実績",'(①本体)入力画面'!$K$16:$K$55,'（品目計　今回請求）修正しない事 '!$B99,'(①本体)入力画面'!$R$16:$R$55,"次 年 度",'(①本体)入力画面'!$F$16:$F$55,"今回請求")</f>
        <v>0</v>
      </c>
      <c r="U99" s="263">
        <f>SUMIFS('(①本体)入力画面'!$FC$16:$FC$55,'(①本体)入力画面'!$E$16:$E$55,"実績",'(①本体)入力画面'!$K$16:$K$55,'（品目計　今回請求）修正しない事 '!$B99,'(①本体)入力画面'!$R$16:$R$55,"次 年 度",'(①本体)入力画面'!$F$16:$F$55,"今回請求")</f>
        <v>0</v>
      </c>
      <c r="V99" s="229">
        <f t="shared" si="9"/>
        <v>0</v>
      </c>
      <c r="W99" s="270">
        <f t="shared" si="9"/>
        <v>0</v>
      </c>
      <c r="X99" s="231">
        <f t="shared" si="9"/>
        <v>0</v>
      </c>
      <c r="Y99" s="264">
        <f t="shared" si="9"/>
        <v>0</v>
      </c>
      <c r="AA99" s="637"/>
      <c r="AB99" s="281"/>
      <c r="AC99" s="281"/>
      <c r="AD99" s="266"/>
      <c r="AE99" s="274"/>
    </row>
    <row r="100" spans="1:37" ht="27" customHeight="1">
      <c r="A100" s="240">
        <v>10</v>
      </c>
      <c r="B100" s="826" t="s">
        <v>221</v>
      </c>
      <c r="C100" s="827"/>
      <c r="D100" s="229">
        <f t="shared" si="7"/>
        <v>0</v>
      </c>
      <c r="E100" s="230">
        <f t="shared" si="7"/>
        <v>0</v>
      </c>
      <c r="F100" s="239">
        <f t="shared" si="7"/>
        <v>0</v>
      </c>
      <c r="G100" s="263">
        <f t="shared" si="7"/>
        <v>0</v>
      </c>
      <c r="H100" s="231">
        <f>SUMIFS('(①本体)入力画面'!$EU$16:$EU$55,'(①本体)入力画面'!$E$16:$E$55,"実績",'(①本体)入力画面'!$K$16:$K$55,'（品目計　今回請求）修正しない事 '!$B100)</f>
        <v>0</v>
      </c>
      <c r="I100" s="231">
        <f>SUMIFS('(①本体)入力画面'!$EV$16:$EV$55,'(①本体)入力画面'!$E$16:$E$55,"実績",'(①本体)入力画面'!$K$16:$K$55,'（品目計　今回請求）修正しない事 '!$B100)</f>
        <v>0</v>
      </c>
      <c r="J100" s="271"/>
      <c r="K100" s="241">
        <v>10</v>
      </c>
      <c r="L100" s="826" t="s">
        <v>221</v>
      </c>
      <c r="M100" s="827"/>
      <c r="N100" s="229">
        <f>COUNTIFS('(①本体)入力画面'!$E$16:$E$55,"実績",'(①本体)入力画面'!$K$16:$K$55,L100,'(①本体)入力画面'!U$16:U$55,1,'(①本体)入力画面'!$R$16:$R$55,"初 年 度")+COUNTIFS('(①本体)入力画面'!$E$16:$E$55,"実績",'(①本体)入力画面'!$K$16:$K$55,L100,'(①本体)入力画面'!AO$16:AO$55,1,'(①本体)入力画面'!$R$16:$R$55,"初 年 度",'(①本体)入力画面'!$F$16:$F$55,"今回請求")</f>
        <v>0</v>
      </c>
      <c r="O100" s="230">
        <f>SUMIFS('(①本体)入力画面'!$EY$16:$EY$55,'(①本体)入力画面'!$E$16:$E$55,"実績",'(①本体)入力画面'!$K$16:$K$55,'（品目計　今回請求）修正しない事 '!$B100,'(①本体)入力画面'!$R$16:$R$55,"初 年 度",'(①本体)入力画面'!$F$16:$F$55,"今回請求")</f>
        <v>0</v>
      </c>
      <c r="P100" s="263">
        <f>SUMIFS('(①本体)入力画面'!$EZ$16:$EZ$55,'(①本体)入力画面'!$E$16:$E$55,"実績",'(①本体)入力画面'!$K$16:$K$55,'（品目計　今回請求）修正しない事 '!$B100,'(①本体)入力画面'!$R$16:$R$55,"初 年 度",'(①本体)入力画面'!$F$16:$F$55,"今回請求")</f>
        <v>0</v>
      </c>
      <c r="Q100" s="263">
        <f>SUMIFS('(①本体)入力画面'!$FB$16:$FB$55,'(①本体)入力画面'!$E$16:$E$55,"実績",'(①本体)入力画面'!$K$16:$K$55,'（品目計　今回請求）修正しない事 '!$B100,'(①本体)入力画面'!$R$16:$R$55,"初 年 度",'(①本体)入力画面'!$F$16:$F$55,"今回請求")</f>
        <v>0</v>
      </c>
      <c r="R100" s="229">
        <f>COUNTIFS('(①本体)入力画面'!$E$16:$E$55,"実績",'(①本体)入力画面'!$K$16:$K$55,L100,'(①本体)入力画面'!U$16:U$55,1,'(①本体)入力画面'!$R$16:$R$55,"次 年 度")+COUNTIFS('(①本体)入力画面'!$E$16:$E$55,"実績",'(①本体)入力画面'!$K$16:$K$55,L100,'(①本体)入力画面'!AO$16:AO$55,1,'(①本体)入力画面'!$R$16:$R$55,"次 年 度",'(①本体)入力画面'!$F$16:$F$55,"今回請求")</f>
        <v>0</v>
      </c>
      <c r="S100" s="273">
        <f>SUMIFS('(①本体)入力画面'!$EY$16:$EY$55,'(①本体)入力画面'!$E$16:$E$55,"実績",'(①本体)入力画面'!$K$16:$K$55,'（品目計　今回請求）修正しない事 '!$B100,'(①本体)入力画面'!$R$16:$R$55,"次 年 度",'(①本体)入力画面'!$F$16:$F$55,"今回請求")</f>
        <v>0</v>
      </c>
      <c r="T100" s="263">
        <f>SUMIFS('(①本体)入力画面'!$EZ$16:$EZ$55,'(①本体)入力画面'!$E$16:$E$55,"実績",'(①本体)入力画面'!$K$16:$K$55,'（品目計　今回請求）修正しない事 '!$B100,'(①本体)入力画面'!$R$16:$R$55,"次 年 度",'(①本体)入力画面'!$F$16:$F$55,"今回請求")</f>
        <v>0</v>
      </c>
      <c r="U100" s="263">
        <f>SUMIFS('(①本体)入力画面'!$FC$16:$FC$55,'(①本体)入力画面'!$E$16:$E$55,"実績",'(①本体)入力画面'!$K$16:$K$55,'（品目計　今回請求）修正しない事 '!$B100,'(①本体)入力画面'!$R$16:$R$55,"次 年 度",'(①本体)入力画面'!$F$16:$F$55,"今回請求")</f>
        <v>0</v>
      </c>
      <c r="V100" s="229">
        <f t="shared" si="9"/>
        <v>0</v>
      </c>
      <c r="W100" s="270">
        <f t="shared" si="9"/>
        <v>0</v>
      </c>
      <c r="X100" s="231">
        <f t="shared" si="9"/>
        <v>0</v>
      </c>
      <c r="Y100" s="264">
        <f t="shared" si="9"/>
        <v>0</v>
      </c>
      <c r="AA100" s="634"/>
      <c r="AB100" s="281"/>
      <c r="AC100" s="281"/>
      <c r="AD100" s="266"/>
      <c r="AE100" s="274"/>
    </row>
    <row r="101" spans="1:37" ht="27" customHeight="1">
      <c r="A101" s="240">
        <v>11</v>
      </c>
      <c r="B101" s="826" t="s">
        <v>222</v>
      </c>
      <c r="C101" s="827"/>
      <c r="D101" s="229">
        <f t="shared" si="7"/>
        <v>0</v>
      </c>
      <c r="E101" s="230">
        <f t="shared" si="7"/>
        <v>0</v>
      </c>
      <c r="F101" s="239">
        <f t="shared" si="7"/>
        <v>0</v>
      </c>
      <c r="G101" s="263">
        <f t="shared" si="7"/>
        <v>0</v>
      </c>
      <c r="H101" s="231">
        <f>SUMIFS('(①本体)入力画面'!$EU$16:$EU$55,'(①本体)入力画面'!$E$16:$E$55,"実績",'(①本体)入力画面'!$K$16:$K$55,'（品目計　今回請求）修正しない事 '!$B101)</f>
        <v>0</v>
      </c>
      <c r="I101" s="231">
        <f>SUMIFS('(①本体)入力画面'!$EV$16:$EV$55,'(①本体)入力画面'!$E$16:$E$55,"実績",'(①本体)入力画面'!$K$16:$K$55,'（品目計　今回請求）修正しない事 '!$B101)</f>
        <v>0</v>
      </c>
      <c r="J101" s="271"/>
      <c r="K101" s="232">
        <v>11</v>
      </c>
      <c r="L101" s="826" t="s">
        <v>222</v>
      </c>
      <c r="M101" s="827"/>
      <c r="N101" s="229">
        <f>COUNTIFS('(①本体)入力画面'!$E$16:$E$55,"実績",'(①本体)入力画面'!$K$16:$K$55,L101,'(①本体)入力画面'!U$16:U$55,1,'(①本体)入力画面'!$R$16:$R$55,"初 年 度")+COUNTIFS('(①本体)入力画面'!$E$16:$E$55,"実績",'(①本体)入力画面'!$K$16:$K$55,L101,'(①本体)入力画面'!AO$16:AO$55,1,'(①本体)入力画面'!$R$16:$R$55,"初 年 度",'(①本体)入力画面'!$F$16:$F$55,"今回請求")</f>
        <v>0</v>
      </c>
      <c r="O101" s="230">
        <f>SUMIFS('(①本体)入力画面'!$EY$16:$EY$55,'(①本体)入力画面'!$E$16:$E$55,"実績",'(①本体)入力画面'!$K$16:$K$55,'（品目計　今回請求）修正しない事 '!$B101,'(①本体)入力画面'!$R$16:$R$55,"初 年 度",'(①本体)入力画面'!$F$16:$F$55,"今回請求")</f>
        <v>0</v>
      </c>
      <c r="P101" s="263">
        <f>SUMIFS('(①本体)入力画面'!$EZ$16:$EZ$55,'(①本体)入力画面'!$E$16:$E$55,"実績",'(①本体)入力画面'!$K$16:$K$55,'（品目計　今回請求）修正しない事 '!$B101,'(①本体)入力画面'!$R$16:$R$55,"初 年 度",'(①本体)入力画面'!$F$16:$F$55,"今回請求")</f>
        <v>0</v>
      </c>
      <c r="Q101" s="263">
        <f>SUMIFS('(①本体)入力画面'!$FB$16:$FB$55,'(①本体)入力画面'!$E$16:$E$55,"実績",'(①本体)入力画面'!$K$16:$K$55,'（品目計　今回請求）修正しない事 '!$B101,'(①本体)入力画面'!$R$16:$R$55,"初 年 度",'(①本体)入力画面'!$F$16:$F$55,"今回請求")</f>
        <v>0</v>
      </c>
      <c r="R101" s="229">
        <f>COUNTIFS('(①本体)入力画面'!$E$16:$E$55,"実績",'(①本体)入力画面'!$K$16:$K$55,L101,'(①本体)入力画面'!U$16:U$55,1,'(①本体)入力画面'!$R$16:$R$55,"次 年 度")+COUNTIFS('(①本体)入力画面'!$E$16:$E$55,"実績",'(①本体)入力画面'!$K$16:$K$55,L101,'(①本体)入力画面'!AO$16:AO$55,1,'(①本体)入力画面'!$R$16:$R$55,"次 年 度",'(①本体)入力画面'!$F$16:$F$55,"今回請求")</f>
        <v>0</v>
      </c>
      <c r="S101" s="273">
        <f>SUMIFS('(①本体)入力画面'!$EY$16:$EY$55,'(①本体)入力画面'!$E$16:$E$55,"実績",'(①本体)入力画面'!$K$16:$K$55,'（品目計　今回請求）修正しない事 '!$B101,'(①本体)入力画面'!$R$16:$R$55,"次 年 度",'(①本体)入力画面'!$F$16:$F$55,"今回請求")</f>
        <v>0</v>
      </c>
      <c r="T101" s="263">
        <f>SUMIFS('(①本体)入力画面'!$EZ$16:$EZ$55,'(①本体)入力画面'!$E$16:$E$55,"実績",'(①本体)入力画面'!$K$16:$K$55,'（品目計　今回請求）修正しない事 '!$B101,'(①本体)入力画面'!$R$16:$R$55,"次 年 度",'(①本体)入力画面'!$F$16:$F$55,"今回請求")</f>
        <v>0</v>
      </c>
      <c r="U101" s="263">
        <f>SUMIFS('(①本体)入力画面'!$FC$16:$FC$55,'(①本体)入力画面'!$E$16:$E$55,"実績",'(①本体)入力画面'!$K$16:$K$55,'（品目計　今回請求）修正しない事 '!$B101,'(①本体)入力画面'!$R$16:$R$55,"次 年 度",'(①本体)入力画面'!$F$16:$F$55,"今回請求")</f>
        <v>0</v>
      </c>
      <c r="V101" s="229">
        <f t="shared" si="9"/>
        <v>0</v>
      </c>
      <c r="W101" s="270">
        <f t="shared" si="9"/>
        <v>0</v>
      </c>
      <c r="X101" s="231">
        <f t="shared" si="9"/>
        <v>0</v>
      </c>
      <c r="Y101" s="264">
        <f t="shared" si="9"/>
        <v>0</v>
      </c>
      <c r="AA101" s="634"/>
      <c r="AB101" s="281"/>
      <c r="AC101" s="281"/>
      <c r="AD101" s="266"/>
      <c r="AE101" s="274"/>
    </row>
    <row r="102" spans="1:37" ht="27" customHeight="1">
      <c r="A102" s="232">
        <v>12</v>
      </c>
      <c r="B102" s="826" t="s">
        <v>223</v>
      </c>
      <c r="C102" s="827"/>
      <c r="D102" s="229">
        <f t="shared" si="7"/>
        <v>0</v>
      </c>
      <c r="E102" s="230">
        <f t="shared" si="7"/>
        <v>0</v>
      </c>
      <c r="F102" s="239">
        <f t="shared" si="7"/>
        <v>0</v>
      </c>
      <c r="G102" s="263">
        <f t="shared" si="7"/>
        <v>0</v>
      </c>
      <c r="H102" s="231">
        <f>SUMIFS('(①本体)入力画面'!$EU$16:$EU$55,'(①本体)入力画面'!$E$16:$E$55,"実績",'(①本体)入力画面'!$K$16:$K$55,'（品目計　今回請求）修正しない事 '!$B102)</f>
        <v>0</v>
      </c>
      <c r="I102" s="231">
        <f>SUMIFS('(①本体)入力画面'!$EV$16:$EV$55,'(①本体)入力画面'!$E$16:$E$55,"実績",'(①本体)入力画面'!$K$16:$K$55,'（品目計　今回請求）修正しない事 '!$B102)</f>
        <v>0</v>
      </c>
      <c r="J102" s="271"/>
      <c r="K102" s="232">
        <v>12</v>
      </c>
      <c r="L102" s="826" t="s">
        <v>223</v>
      </c>
      <c r="M102" s="827"/>
      <c r="N102" s="229">
        <f>COUNTIFS('(①本体)入力画面'!$E$16:$E$55,"実績",'(①本体)入力画面'!$K$16:$K$55,L102,'(①本体)入力画面'!U$16:U$55,1,'(①本体)入力画面'!$R$16:$R$55,"初 年 度")+COUNTIFS('(①本体)入力画面'!$E$16:$E$55,"実績",'(①本体)入力画面'!$K$16:$K$55,L102,'(①本体)入力画面'!AO$16:AO$55,1,'(①本体)入力画面'!$R$16:$R$55,"初 年 度",'(①本体)入力画面'!$F$16:$F$55,"今回請求")</f>
        <v>0</v>
      </c>
      <c r="O102" s="230">
        <f>SUMIFS('(①本体)入力画面'!$EY$16:$EY$55,'(①本体)入力画面'!$E$16:$E$55,"実績",'(①本体)入力画面'!$K$16:$K$55,'（品目計　今回請求）修正しない事 '!$B102,'(①本体)入力画面'!$R$16:$R$55,"初 年 度",'(①本体)入力画面'!$F$16:$F$55,"今回請求")</f>
        <v>0</v>
      </c>
      <c r="P102" s="263">
        <f>SUMIFS('(①本体)入力画面'!$EZ$16:$EZ$55,'(①本体)入力画面'!$E$16:$E$55,"実績",'(①本体)入力画面'!$K$16:$K$55,'（品目計　今回請求）修正しない事 '!$B102,'(①本体)入力画面'!$R$16:$R$55,"初 年 度",'(①本体)入力画面'!$F$16:$F$55,"今回請求")</f>
        <v>0</v>
      </c>
      <c r="Q102" s="263">
        <f>SUMIFS('(①本体)入力画面'!$FB$16:$FB$55,'(①本体)入力画面'!$E$16:$E$55,"実績",'(①本体)入力画面'!$K$16:$K$55,'（品目計　今回請求）修正しない事 '!$B102,'(①本体)入力画面'!$R$16:$R$55,"初 年 度",'(①本体)入力画面'!$F$16:$F$55,"今回請求")</f>
        <v>0</v>
      </c>
      <c r="R102" s="229">
        <f>COUNTIFS('(①本体)入力画面'!$E$16:$E$55,"実績",'(①本体)入力画面'!$K$16:$K$55,L102,'(①本体)入力画面'!U$16:U$55,1,'(①本体)入力画面'!$R$16:$R$55,"次 年 度")+COUNTIFS('(①本体)入力画面'!$E$16:$E$55,"実績",'(①本体)入力画面'!$K$16:$K$55,L102,'(①本体)入力画面'!AO$16:AO$55,1,'(①本体)入力画面'!$R$16:$R$55,"次 年 度",'(①本体)入力画面'!$F$16:$F$55,"今回請求")</f>
        <v>0</v>
      </c>
      <c r="S102" s="273">
        <f>SUMIFS('(①本体)入力画面'!$EY$16:$EY$55,'(①本体)入力画面'!$E$16:$E$55,"実績",'(①本体)入力画面'!$K$16:$K$55,'（品目計　今回請求）修正しない事 '!$B102,'(①本体)入力画面'!$R$16:$R$55,"次 年 度",'(①本体)入力画面'!$F$16:$F$55,"今回請求")</f>
        <v>0</v>
      </c>
      <c r="T102" s="263">
        <f>SUMIFS('(①本体)入力画面'!$EZ$16:$EZ$55,'(①本体)入力画面'!$E$16:$E$55,"実績",'(①本体)入力画面'!$K$16:$K$55,'（品目計　今回請求）修正しない事 '!$B102,'(①本体)入力画面'!$R$16:$R$55,"次 年 度",'(①本体)入力画面'!$F$16:$F$55,"今回請求")</f>
        <v>0</v>
      </c>
      <c r="U102" s="263">
        <f>SUMIFS('(①本体)入力画面'!$FC$16:$FC$55,'(①本体)入力画面'!$E$16:$E$55,"実績",'(①本体)入力画面'!$K$16:$K$55,'（品目計　今回請求）修正しない事 '!$B102,'(①本体)入力画面'!$R$16:$R$55,"次 年 度",'(①本体)入力画面'!$F$16:$F$55,"今回請求")</f>
        <v>0</v>
      </c>
      <c r="V102" s="229">
        <f t="shared" si="9"/>
        <v>0</v>
      </c>
      <c r="W102" s="270">
        <f t="shared" si="9"/>
        <v>0</v>
      </c>
      <c r="X102" s="231">
        <f t="shared" si="9"/>
        <v>0</v>
      </c>
      <c r="Y102" s="264">
        <f t="shared" si="9"/>
        <v>0</v>
      </c>
      <c r="AA102" s="634"/>
      <c r="AB102" s="281"/>
      <c r="AC102" s="281"/>
      <c r="AD102" s="266"/>
      <c r="AE102" s="274"/>
    </row>
    <row r="103" spans="1:37" ht="27" customHeight="1">
      <c r="A103" s="626">
        <v>13</v>
      </c>
      <c r="B103" s="826" t="s">
        <v>224</v>
      </c>
      <c r="C103" s="827"/>
      <c r="D103" s="229">
        <f t="shared" si="7"/>
        <v>0</v>
      </c>
      <c r="E103" s="230">
        <f t="shared" si="7"/>
        <v>0</v>
      </c>
      <c r="F103" s="239">
        <f t="shared" si="7"/>
        <v>0</v>
      </c>
      <c r="G103" s="263">
        <f t="shared" si="7"/>
        <v>0</v>
      </c>
      <c r="H103" s="231">
        <f>SUMIFS('(①本体)入力画面'!$EU$16:$EU$55,'(①本体)入力画面'!$E$16:$E$55,"実績",'(①本体)入力画面'!$K$16:$K$55,'（品目計　今回請求）修正しない事 '!$B103)</f>
        <v>0</v>
      </c>
      <c r="I103" s="231">
        <f>SUMIFS('(①本体)入力画面'!$EV$16:$EV$55,'(①本体)入力画面'!$E$16:$E$55,"実績",'(①本体)入力画面'!$K$16:$K$55,'（品目計　今回請求）修正しない事 '!$B103)</f>
        <v>0</v>
      </c>
      <c r="J103" s="271"/>
      <c r="K103" s="232">
        <v>13</v>
      </c>
      <c r="L103" s="826" t="s">
        <v>224</v>
      </c>
      <c r="M103" s="827"/>
      <c r="N103" s="229">
        <f>COUNTIFS('(①本体)入力画面'!$E$16:$E$55,"実績",'(①本体)入力画面'!$K$16:$K$55,L103,'(①本体)入力画面'!U$16:U$55,1,'(①本体)入力画面'!$R$16:$R$55,"初 年 度")+COUNTIFS('(①本体)入力画面'!$E$16:$E$55,"実績",'(①本体)入力画面'!$K$16:$K$55,L103,'(①本体)入力画面'!AO$16:AO$55,1,'(①本体)入力画面'!$R$16:$R$55,"初 年 度",'(①本体)入力画面'!$F$16:$F$55,"今回請求")</f>
        <v>0</v>
      </c>
      <c r="O103" s="230">
        <f>SUMIFS('(①本体)入力画面'!$EY$16:$EY$55,'(①本体)入力画面'!$E$16:$E$55,"実績",'(①本体)入力画面'!$K$16:$K$55,'（品目計　今回請求）修正しない事 '!$B103,'(①本体)入力画面'!$R$16:$R$55,"初 年 度",'(①本体)入力画面'!$F$16:$F$55,"今回請求")</f>
        <v>0</v>
      </c>
      <c r="P103" s="263">
        <f>SUMIFS('(①本体)入力画面'!$EZ$16:$EZ$55,'(①本体)入力画面'!$E$16:$E$55,"実績",'(①本体)入力画面'!$K$16:$K$55,'（品目計　今回請求）修正しない事 '!$B103,'(①本体)入力画面'!$R$16:$R$55,"初 年 度",'(①本体)入力画面'!$F$16:$F$55,"今回請求")</f>
        <v>0</v>
      </c>
      <c r="Q103" s="263">
        <f>SUMIFS('(①本体)入力画面'!$FB$16:$FB$55,'(①本体)入力画面'!$E$16:$E$55,"実績",'(①本体)入力画面'!$K$16:$K$55,'（品目計　今回請求）修正しない事 '!$B103,'(①本体)入力画面'!$R$16:$R$55,"初 年 度",'(①本体)入力画面'!$F$16:$F$55,"今回請求")</f>
        <v>0</v>
      </c>
      <c r="R103" s="229">
        <f>COUNTIFS('(①本体)入力画面'!$E$16:$E$55,"実績",'(①本体)入力画面'!$K$16:$K$55,L103,'(①本体)入力画面'!U$16:U$55,1,'(①本体)入力画面'!$R$16:$R$55,"次 年 度")+COUNTIFS('(①本体)入力画面'!$E$16:$E$55,"実績",'(①本体)入力画面'!$K$16:$K$55,L103,'(①本体)入力画面'!AO$16:AO$55,1,'(①本体)入力画面'!$R$16:$R$55,"次 年 度",'(①本体)入力画面'!$F$16:$F$55,"今回請求")</f>
        <v>0</v>
      </c>
      <c r="S103" s="273">
        <f>SUMIFS('(①本体)入力画面'!$EY$16:$EY$55,'(①本体)入力画面'!$E$16:$E$55,"実績",'(①本体)入力画面'!$K$16:$K$55,'（品目計　今回請求）修正しない事 '!$B103,'(①本体)入力画面'!$R$16:$R$55,"次 年 度",'(①本体)入力画面'!$F$16:$F$55,"今回請求")</f>
        <v>0</v>
      </c>
      <c r="T103" s="263">
        <f>SUMIFS('(①本体)入力画面'!$EZ$16:$EZ$55,'(①本体)入力画面'!$E$16:$E$55,"実績",'(①本体)入力画面'!$K$16:$K$55,'（品目計　今回請求）修正しない事 '!$B103,'(①本体)入力画面'!$R$16:$R$55,"次 年 度",'(①本体)入力画面'!$F$16:$F$55,"今回請求")</f>
        <v>0</v>
      </c>
      <c r="U103" s="263">
        <f>SUMIFS('(①本体)入力画面'!$FC$16:$FC$55,'(①本体)入力画面'!$E$16:$E$55,"実績",'(①本体)入力画面'!$K$16:$K$55,'（品目計　今回請求）修正しない事 '!$B103,'(①本体)入力画面'!$R$16:$R$55,"次 年 度",'(①本体)入力画面'!$F$16:$F$55,"今回請求")</f>
        <v>0</v>
      </c>
      <c r="V103" s="229">
        <f t="shared" si="9"/>
        <v>0</v>
      </c>
      <c r="W103" s="270">
        <f t="shared" si="9"/>
        <v>0</v>
      </c>
      <c r="X103" s="231">
        <f t="shared" si="9"/>
        <v>0</v>
      </c>
      <c r="Y103" s="264">
        <f t="shared" si="9"/>
        <v>0</v>
      </c>
      <c r="AA103" s="634"/>
      <c r="AB103" s="281"/>
      <c r="AC103" s="281"/>
      <c r="AD103" s="266"/>
      <c r="AE103" s="274"/>
    </row>
    <row r="104" spans="1:37" ht="27" customHeight="1">
      <c r="A104" s="232">
        <v>14</v>
      </c>
      <c r="B104" s="828" t="s">
        <v>225</v>
      </c>
      <c r="C104" s="829"/>
      <c r="D104" s="229">
        <f t="shared" si="7"/>
        <v>0</v>
      </c>
      <c r="E104" s="230">
        <f t="shared" si="7"/>
        <v>0</v>
      </c>
      <c r="F104" s="239">
        <f t="shared" si="7"/>
        <v>0</v>
      </c>
      <c r="G104" s="263">
        <f t="shared" si="7"/>
        <v>0</v>
      </c>
      <c r="H104" s="231">
        <f>SUMIFS('(①本体)入力画面'!$EU$16:$EU$55,'(①本体)入力画面'!$E$16:$E$55,"実績",'(①本体)入力画面'!$K$16:$K$55,'（品目計　今回請求）修正しない事 '!$B104)</f>
        <v>0</v>
      </c>
      <c r="I104" s="231">
        <f>SUMIFS('(①本体)入力画面'!$EV$16:$EV$55,'(①本体)入力画面'!$E$16:$E$55,"実績",'(①本体)入力画面'!$K$16:$K$55,'（品目計　今回請求）修正しない事 '!$B104)</f>
        <v>0</v>
      </c>
      <c r="J104" s="271"/>
      <c r="K104" s="232">
        <v>14</v>
      </c>
      <c r="L104" s="828" t="s">
        <v>225</v>
      </c>
      <c r="M104" s="829"/>
      <c r="N104" s="229">
        <f>COUNTIFS('(①本体)入力画面'!$E$16:$E$55,"実績",'(①本体)入力画面'!$K$16:$K$55,L104,'(①本体)入力画面'!U$16:U$55,1,'(①本体)入力画面'!$R$16:$R$55,"初 年 度")+COUNTIFS('(①本体)入力画面'!$E$16:$E$55,"実績",'(①本体)入力画面'!$K$16:$K$55,L104,'(①本体)入力画面'!AO$16:AO$55,1,'(①本体)入力画面'!$R$16:$R$55,"初 年 度",'(①本体)入力画面'!$F$16:$F$55,"今回請求")</f>
        <v>0</v>
      </c>
      <c r="O104" s="230">
        <f>SUMIFS('(①本体)入力画面'!$EY$16:$EY$55,'(①本体)入力画面'!$E$16:$E$55,"実績",'(①本体)入力画面'!$K$16:$K$55,'（品目計　今回請求）修正しない事 '!$B104,'(①本体)入力画面'!$R$16:$R$55,"初 年 度",'(①本体)入力画面'!$F$16:$F$55,"今回請求")</f>
        <v>0</v>
      </c>
      <c r="P104" s="263">
        <f>SUMIFS('(①本体)入力画面'!$EZ$16:$EZ$55,'(①本体)入力画面'!$E$16:$E$55,"実績",'(①本体)入力画面'!$K$16:$K$55,'（品目計　今回請求）修正しない事 '!$B104,'(①本体)入力画面'!$R$16:$R$55,"初 年 度",'(①本体)入力画面'!$F$16:$F$55,"今回請求")</f>
        <v>0</v>
      </c>
      <c r="Q104" s="263">
        <f>SUMIFS('(①本体)入力画面'!$FB$16:$FB$55,'(①本体)入力画面'!$E$16:$E$55,"実績",'(①本体)入力画面'!$K$16:$K$55,'（品目計　今回請求）修正しない事 '!$B104,'(①本体)入力画面'!$R$16:$R$55,"初 年 度",'(①本体)入力画面'!$F$16:$F$55,"今回請求")</f>
        <v>0</v>
      </c>
      <c r="R104" s="229">
        <f>COUNTIFS('(①本体)入力画面'!$E$16:$E$55,"実績",'(①本体)入力画面'!$K$16:$K$55,L104,'(①本体)入力画面'!U$16:U$55,1,'(①本体)入力画面'!$R$16:$R$55,"次 年 度")+COUNTIFS('(①本体)入力画面'!$E$16:$E$55,"実績",'(①本体)入力画面'!$K$16:$K$55,L104,'(①本体)入力画面'!AO$16:AO$55,1,'(①本体)入力画面'!$R$16:$R$55,"次 年 度",'(①本体)入力画面'!$F$16:$F$55,"今回請求")</f>
        <v>0</v>
      </c>
      <c r="S104" s="273">
        <f>SUMIFS('(①本体)入力画面'!$EY$16:$EY$55,'(①本体)入力画面'!$E$16:$E$55,"実績",'(①本体)入力画面'!$K$16:$K$55,'（品目計　今回請求）修正しない事 '!$B104,'(①本体)入力画面'!$R$16:$R$55,"次 年 度",'(①本体)入力画面'!$F$16:$F$55,"今回請求")</f>
        <v>0</v>
      </c>
      <c r="T104" s="263">
        <f>SUMIFS('(①本体)入力画面'!$EZ$16:$EZ$55,'(①本体)入力画面'!$E$16:$E$55,"実績",'(①本体)入力画面'!$K$16:$K$55,'（品目計　今回請求）修正しない事 '!$B104,'(①本体)入力画面'!$R$16:$R$55,"次 年 度",'(①本体)入力画面'!$F$16:$F$55,"今回請求")</f>
        <v>0</v>
      </c>
      <c r="U104" s="263">
        <f>SUMIFS('(①本体)入力画面'!$FC$16:$FC$55,'(①本体)入力画面'!$E$16:$E$55,"実績",'(①本体)入力画面'!$K$16:$K$55,'（品目計　今回請求）修正しない事 '!$B104,'(①本体)入力画面'!$R$16:$R$55,"次 年 度",'(①本体)入力画面'!$F$16:$F$55,"今回請求")</f>
        <v>0</v>
      </c>
      <c r="V104" s="229">
        <f t="shared" si="9"/>
        <v>0</v>
      </c>
      <c r="W104" s="270">
        <f t="shared" si="9"/>
        <v>0</v>
      </c>
      <c r="X104" s="231">
        <f t="shared" si="9"/>
        <v>0</v>
      </c>
      <c r="Y104" s="264">
        <f t="shared" si="9"/>
        <v>0</v>
      </c>
      <c r="AA104" s="638" t="s">
        <v>261</v>
      </c>
      <c r="AB104" s="263">
        <f>P107+T107</f>
        <v>0</v>
      </c>
      <c r="AC104" s="263">
        <f>Q107+U107</f>
        <v>0</v>
      </c>
      <c r="AD104" s="268">
        <f>Q107</f>
        <v>0</v>
      </c>
      <c r="AE104" s="243">
        <f>U107</f>
        <v>0</v>
      </c>
    </row>
    <row r="105" spans="1:37" ht="27" customHeight="1">
      <c r="A105" s="626">
        <v>15</v>
      </c>
      <c r="B105" s="828" t="s">
        <v>226</v>
      </c>
      <c r="C105" s="829"/>
      <c r="D105" s="229">
        <f t="shared" si="7"/>
        <v>0</v>
      </c>
      <c r="E105" s="230">
        <f t="shared" si="7"/>
        <v>0</v>
      </c>
      <c r="F105" s="239">
        <f t="shared" si="7"/>
        <v>0</v>
      </c>
      <c r="G105" s="263">
        <f t="shared" si="7"/>
        <v>0</v>
      </c>
      <c r="H105" s="231">
        <f>SUMIFS('(①本体)入力画面'!$EU$16:$EU$55,'(①本体)入力画面'!$E$16:$E$55,"実績",'(①本体)入力画面'!$K$16:$K$55,'（品目計　今回請求）修正しない事 '!$B105)</f>
        <v>0</v>
      </c>
      <c r="I105" s="231">
        <f>SUMIFS('(①本体)入力画面'!$EV$16:$EV$55,'(①本体)入力画面'!$E$16:$E$55,"実績",'(①本体)入力画面'!$K$16:$K$55,'（品目計　今回請求）修正しない事 '!$B105)</f>
        <v>0</v>
      </c>
      <c r="J105" s="271"/>
      <c r="K105" s="232">
        <v>15</v>
      </c>
      <c r="L105" s="828" t="s">
        <v>226</v>
      </c>
      <c r="M105" s="829"/>
      <c r="N105" s="229">
        <f>COUNTIFS('(①本体)入力画面'!$E$16:$E$55,"実績",'(①本体)入力画面'!$K$16:$K$55,L105,'(①本体)入力画面'!U$16:U$55,1,'(①本体)入力画面'!$R$16:$R$55,"初 年 度")+COUNTIFS('(①本体)入力画面'!$E$16:$E$55,"実績",'(①本体)入力画面'!$K$16:$K$55,L105,'(①本体)入力画面'!AO$16:AO$55,1,'(①本体)入力画面'!$R$16:$R$55,"初 年 度",'(①本体)入力画面'!$F$16:$F$55,"今回請求")</f>
        <v>0</v>
      </c>
      <c r="O105" s="230">
        <f>SUMIFS('(①本体)入力画面'!$EY$16:$EY$55,'(①本体)入力画面'!$E$16:$E$55,"実績",'(①本体)入力画面'!$K$16:$K$55,'（品目計　今回請求）修正しない事 '!$B105,'(①本体)入力画面'!$R$16:$R$55,"初 年 度",'(①本体)入力画面'!$F$16:$F$55,"今回請求")</f>
        <v>0</v>
      </c>
      <c r="P105" s="263">
        <f>SUMIFS('(①本体)入力画面'!$EZ$16:$EZ$55,'(①本体)入力画面'!$E$16:$E$55,"実績",'(①本体)入力画面'!$K$16:$K$55,'（品目計　今回請求）修正しない事 '!$B105,'(①本体)入力画面'!$R$16:$R$55,"初 年 度",'(①本体)入力画面'!$F$16:$F$55,"今回請求")</f>
        <v>0</v>
      </c>
      <c r="Q105" s="263">
        <f>SUMIFS('(①本体)入力画面'!$FB$16:$FB$55,'(①本体)入力画面'!$E$16:$E$55,"実績",'(①本体)入力画面'!$K$16:$K$55,'（品目計　今回請求）修正しない事 '!$B105,'(①本体)入力画面'!$R$16:$R$55,"初 年 度",'(①本体)入力画面'!$F$16:$F$55,"今回請求")</f>
        <v>0</v>
      </c>
      <c r="R105" s="229">
        <f>COUNTIFS('(①本体)入力画面'!$E$16:$E$55,"実績",'(①本体)入力画面'!$K$16:$K$55,L105,'(①本体)入力画面'!U$16:U$55,1,'(①本体)入力画面'!$R$16:$R$55,"次 年 度")+COUNTIFS('(①本体)入力画面'!$E$16:$E$55,"実績",'(①本体)入力画面'!$K$16:$K$55,L105,'(①本体)入力画面'!AO$16:AO$55,1,'(①本体)入力画面'!$R$16:$R$55,"次 年 度",'(①本体)入力画面'!$F$16:$F$55,"今回請求")</f>
        <v>0</v>
      </c>
      <c r="S105" s="273">
        <f>SUMIFS('(①本体)入力画面'!$EY$16:$EY$55,'(①本体)入力画面'!$E$16:$E$55,"実績",'(①本体)入力画面'!$K$16:$K$55,'（品目計　今回請求）修正しない事 '!$B105,'(①本体)入力画面'!$R$16:$R$55,"次 年 度",'(①本体)入力画面'!$F$16:$F$55,"今回請求")</f>
        <v>0</v>
      </c>
      <c r="T105" s="263">
        <f>SUMIFS('(①本体)入力画面'!$EZ$16:$EZ$55,'(①本体)入力画面'!$E$16:$E$55,"実績",'(①本体)入力画面'!$K$16:$K$55,'（品目計　今回請求）修正しない事 '!$B105,'(①本体)入力画面'!$R$16:$R$55,"次 年 度",'(①本体)入力画面'!$F$16:$F$55,"今回請求")</f>
        <v>0</v>
      </c>
      <c r="U105" s="263">
        <f>SUMIFS('(①本体)入力画面'!$FC$16:$FC$55,'(①本体)入力画面'!$E$16:$E$55,"実績",'(①本体)入力画面'!$K$16:$K$55,'（品目計　今回請求）修正しない事 '!$B105,'(①本体)入力画面'!$R$16:$R$55,"次 年 度",'(①本体)入力画面'!$F$16:$F$55,"今回請求")</f>
        <v>0</v>
      </c>
      <c r="V105" s="229">
        <f t="shared" si="9"/>
        <v>0</v>
      </c>
      <c r="W105" s="270">
        <f t="shared" si="9"/>
        <v>0</v>
      </c>
      <c r="X105" s="231">
        <f t="shared" si="9"/>
        <v>0</v>
      </c>
      <c r="Y105" s="264">
        <f t="shared" si="9"/>
        <v>0</v>
      </c>
      <c r="AA105" s="639"/>
      <c r="AB105" s="281"/>
      <c r="AC105" s="281"/>
      <c r="AD105" s="266"/>
      <c r="AE105" s="274"/>
    </row>
    <row r="106" spans="1:37" ht="27" customHeight="1">
      <c r="A106" s="232">
        <v>16</v>
      </c>
      <c r="B106" s="826" t="s">
        <v>84</v>
      </c>
      <c r="C106" s="827"/>
      <c r="D106" s="229">
        <f t="shared" si="7"/>
        <v>0</v>
      </c>
      <c r="E106" s="230">
        <f t="shared" si="7"/>
        <v>0</v>
      </c>
      <c r="F106" s="239">
        <f t="shared" si="7"/>
        <v>0</v>
      </c>
      <c r="G106" s="263">
        <f t="shared" si="7"/>
        <v>0</v>
      </c>
      <c r="H106" s="231">
        <f>SUMIFS('(①本体)入力画面'!$EU$16:$EU$55,'(①本体)入力画面'!$E$16:$E$55,"実績",'(①本体)入力画面'!$K$16:$K$55,'（品目計　今回請求）修正しない事 '!$B106)</f>
        <v>0</v>
      </c>
      <c r="I106" s="231">
        <f>SUMIFS('(①本体)入力画面'!$EV$16:$EV$55,'(①本体)入力画面'!$E$16:$E$55,"実績",'(①本体)入力画面'!$K$16:$K$55,'（品目計　今回請求）修正しない事 '!$B106)</f>
        <v>0</v>
      </c>
      <c r="J106" s="271"/>
      <c r="K106" s="232">
        <v>16</v>
      </c>
      <c r="L106" s="826" t="s">
        <v>84</v>
      </c>
      <c r="M106" s="827"/>
      <c r="N106" s="229">
        <f>COUNTIFS('(①本体)入力画面'!$E$16:$E$55,"実績",'(①本体)入力画面'!$K$16:$K$55,L106,'(①本体)入力画面'!U$16:U$55,1,'(①本体)入力画面'!$R$16:$R$55,"初 年 度")+COUNTIFS('(①本体)入力画面'!$E$16:$E$55,"実績",'(①本体)入力画面'!$K$16:$K$55,L106,'(①本体)入力画面'!AO$16:AO$55,1,'(①本体)入力画面'!$R$16:$R$55,"初 年 度",'(①本体)入力画面'!$F$16:$F$55,"今回請求")</f>
        <v>0</v>
      </c>
      <c r="O106" s="230">
        <f>SUMIFS('(①本体)入力画面'!$EY$16:$EY$55,'(①本体)入力画面'!$E$16:$E$55,"実績",'(①本体)入力画面'!$K$16:$K$55,'（品目計　今回請求）修正しない事 '!$B106,'(①本体)入力画面'!$R$16:$R$55,"初 年 度",'(①本体)入力画面'!$F$16:$F$55,"今回請求")</f>
        <v>0</v>
      </c>
      <c r="P106" s="263">
        <f>SUMIFS('(①本体)入力画面'!$EZ$16:$EZ$55,'(①本体)入力画面'!$E$16:$E$55,"実績",'(①本体)入力画面'!$K$16:$K$55,'（品目計　今回請求）修正しない事 '!$B106,'(①本体)入力画面'!$R$16:$R$55,"初 年 度",'(①本体)入力画面'!$F$16:$F$55,"今回請求")</f>
        <v>0</v>
      </c>
      <c r="Q106" s="263">
        <f>SUMIFS('(①本体)入力画面'!$FB$16:$FB$55,'(①本体)入力画面'!$E$16:$E$55,"実績",'(①本体)入力画面'!$K$16:$K$55,'（品目計　今回請求）修正しない事 '!$B106,'(①本体)入力画面'!$R$16:$R$55,"初 年 度",'(①本体)入力画面'!$F$16:$F$55,"今回請求")</f>
        <v>0</v>
      </c>
      <c r="R106" s="229">
        <f>COUNTIFS('(①本体)入力画面'!$E$16:$E$55,"実績",'(①本体)入力画面'!$K$16:$K$55,L106,'(①本体)入力画面'!U$16:U$55,1,'(①本体)入力画面'!$R$16:$R$55,"次 年 度")+COUNTIFS('(①本体)入力画面'!$E$16:$E$55,"実績",'(①本体)入力画面'!$K$16:$K$55,L106,'(①本体)入力画面'!AO$16:AO$55,1,'(①本体)入力画面'!$R$16:$R$55,"次 年 度",'(①本体)入力画面'!$F$16:$F$55,"今回請求")</f>
        <v>0</v>
      </c>
      <c r="S106" s="273">
        <f>SUMIFS('(①本体)入力画面'!$EY$16:$EY$55,'(①本体)入力画面'!$E$16:$E$55,"実績",'(①本体)入力画面'!$K$16:$K$55,'（品目計　今回請求）修正しない事 '!$B106,'(①本体)入力画面'!$R$16:$R$55,"次 年 度",'(①本体)入力画面'!$F$16:$F$55,"今回請求")</f>
        <v>0</v>
      </c>
      <c r="T106" s="263">
        <f>SUMIFS('(①本体)入力画面'!$EZ$16:$EZ$55,'(①本体)入力画面'!$E$16:$E$55,"実績",'(①本体)入力画面'!$K$16:$K$55,'（品目計　今回請求）修正しない事 '!$B106,'(①本体)入力画面'!$R$16:$R$55,"次 年 度",'(①本体)入力画面'!$F$16:$F$55,"今回請求")</f>
        <v>0</v>
      </c>
      <c r="U106" s="263">
        <f>SUMIFS('(①本体)入力画面'!$FC$16:$FC$55,'(①本体)入力画面'!$E$16:$E$55,"実績",'(①本体)入力画面'!$K$16:$K$55,'（品目計　今回請求）修正しない事 '!$B106,'(①本体)入力画面'!$R$16:$R$55,"次 年 度",'(①本体)入力画面'!$F$16:$F$55,"今回請求")</f>
        <v>0</v>
      </c>
      <c r="V106" s="229">
        <f t="shared" si="9"/>
        <v>0</v>
      </c>
      <c r="W106" s="270">
        <f t="shared" si="9"/>
        <v>0</v>
      </c>
      <c r="X106" s="231">
        <f t="shared" si="9"/>
        <v>0</v>
      </c>
      <c r="Y106" s="264">
        <f t="shared" si="9"/>
        <v>0</v>
      </c>
      <c r="AA106" s="253"/>
      <c r="AB106" s="281"/>
      <c r="AC106" s="281"/>
      <c r="AD106" s="266"/>
      <c r="AE106" s="274"/>
    </row>
    <row r="107" spans="1:37" ht="27" customHeight="1">
      <c r="A107" s="242"/>
      <c r="B107" s="830" t="s">
        <v>198</v>
      </c>
      <c r="C107" s="831"/>
      <c r="D107" s="229">
        <f t="shared" ref="D107:G107" si="10">SUM(D91:D106)</f>
        <v>0</v>
      </c>
      <c r="E107" s="230">
        <f t="shared" si="10"/>
        <v>0</v>
      </c>
      <c r="F107" s="243">
        <f t="shared" si="10"/>
        <v>0</v>
      </c>
      <c r="G107" s="263">
        <f t="shared" si="10"/>
        <v>0</v>
      </c>
      <c r="H107" s="231">
        <f>SUM(H91:H106)</f>
        <v>0</v>
      </c>
      <c r="I107" s="231">
        <f>SUM(I91:I106)</f>
        <v>0</v>
      </c>
      <c r="J107" s="271"/>
      <c r="K107" s="628"/>
      <c r="L107" s="830" t="s">
        <v>198</v>
      </c>
      <c r="M107" s="831"/>
      <c r="N107" s="229">
        <f t="shared" ref="N107:Y107" si="11">SUM(N91:N106)</f>
        <v>0</v>
      </c>
      <c r="O107" s="230">
        <f t="shared" si="11"/>
        <v>0</v>
      </c>
      <c r="P107" s="263">
        <f t="shared" si="11"/>
        <v>0</v>
      </c>
      <c r="Q107" s="263">
        <f t="shared" si="11"/>
        <v>0</v>
      </c>
      <c r="R107" s="229">
        <f t="shared" si="11"/>
        <v>0</v>
      </c>
      <c r="S107" s="273">
        <f t="shared" si="11"/>
        <v>0</v>
      </c>
      <c r="T107" s="263">
        <f t="shared" si="11"/>
        <v>0</v>
      </c>
      <c r="U107" s="263">
        <f t="shared" si="11"/>
        <v>0</v>
      </c>
      <c r="V107" s="229">
        <f t="shared" si="11"/>
        <v>0</v>
      </c>
      <c r="W107" s="270">
        <f t="shared" si="11"/>
        <v>0</v>
      </c>
      <c r="X107" s="231">
        <f t="shared" si="11"/>
        <v>0</v>
      </c>
      <c r="Y107" s="264">
        <f t="shared" si="11"/>
        <v>0</v>
      </c>
      <c r="AA107" s="640" t="s">
        <v>262</v>
      </c>
      <c r="AB107" s="263">
        <f>AB94+AB104</f>
        <v>0</v>
      </c>
      <c r="AC107" s="263">
        <f>AC94+AC104</f>
        <v>0</v>
      </c>
      <c r="AD107" s="263">
        <f>AD94+AD104</f>
        <v>0</v>
      </c>
      <c r="AE107" s="231">
        <f>AE94+AE104</f>
        <v>0</v>
      </c>
      <c r="AK107" s="237"/>
    </row>
    <row r="108" spans="1:37" ht="27" customHeight="1">
      <c r="D108" s="641"/>
      <c r="E108" s="641"/>
      <c r="F108" s="641"/>
      <c r="G108" s="642"/>
      <c r="H108" s="641"/>
      <c r="I108" s="641"/>
      <c r="J108" s="235"/>
      <c r="K108" s="235"/>
      <c r="L108" s="641"/>
      <c r="M108" s="641"/>
      <c r="N108" s="244"/>
      <c r="Q108" s="234"/>
      <c r="R108" s="234"/>
      <c r="S108" s="234"/>
      <c r="T108" s="234"/>
      <c r="U108" s="234"/>
      <c r="V108" s="234"/>
      <c r="W108" s="234"/>
      <c r="X108" s="234"/>
      <c r="Y108" s="234"/>
      <c r="Z108" s="234"/>
      <c r="AA108" s="234"/>
      <c r="AB108" s="234"/>
      <c r="AC108" s="234"/>
    </row>
  </sheetData>
  <mergeCells count="272">
    <mergeCell ref="B105:C105"/>
    <mergeCell ref="L105:M105"/>
    <mergeCell ref="B106:C106"/>
    <mergeCell ref="L106:M106"/>
    <mergeCell ref="B107:C107"/>
    <mergeCell ref="L107:M107"/>
    <mergeCell ref="B102:C102"/>
    <mergeCell ref="L102:M102"/>
    <mergeCell ref="B103:C103"/>
    <mergeCell ref="L103:M103"/>
    <mergeCell ref="B104:C104"/>
    <mergeCell ref="L104:M104"/>
    <mergeCell ref="B99:C99"/>
    <mergeCell ref="L99:M99"/>
    <mergeCell ref="B100:C100"/>
    <mergeCell ref="L100:M100"/>
    <mergeCell ref="B101:C101"/>
    <mergeCell ref="L101:M101"/>
    <mergeCell ref="B96:C96"/>
    <mergeCell ref="L96:M96"/>
    <mergeCell ref="B97:C97"/>
    <mergeCell ref="L97:M97"/>
    <mergeCell ref="B98:C98"/>
    <mergeCell ref="L98:M98"/>
    <mergeCell ref="B93:C93"/>
    <mergeCell ref="L93:M93"/>
    <mergeCell ref="B94:C94"/>
    <mergeCell ref="L94:M94"/>
    <mergeCell ref="B95:C95"/>
    <mergeCell ref="L95:M95"/>
    <mergeCell ref="AD89:AD90"/>
    <mergeCell ref="AE89:AE90"/>
    <mergeCell ref="B91:C91"/>
    <mergeCell ref="L91:M91"/>
    <mergeCell ref="B92:C92"/>
    <mergeCell ref="L92:M92"/>
    <mergeCell ref="U89:U90"/>
    <mergeCell ref="V89:V90"/>
    <mergeCell ref="W89:W90"/>
    <mergeCell ref="X89:X90"/>
    <mergeCell ref="Y89:Y90"/>
    <mergeCell ref="AC89:AC90"/>
    <mergeCell ref="O89:O90"/>
    <mergeCell ref="P89:P90"/>
    <mergeCell ref="Q89:Q90"/>
    <mergeCell ref="R89:R90"/>
    <mergeCell ref="S89:S90"/>
    <mergeCell ref="T89:T90"/>
    <mergeCell ref="A83:AG83"/>
    <mergeCell ref="A84:AG84"/>
    <mergeCell ref="A87:C90"/>
    <mergeCell ref="D87:I87"/>
    <mergeCell ref="K87:M90"/>
    <mergeCell ref="N87:Q88"/>
    <mergeCell ref="R87:U88"/>
    <mergeCell ref="V87:Y88"/>
    <mergeCell ref="AA87:AE87"/>
    <mergeCell ref="D88:D90"/>
    <mergeCell ref="E88:E90"/>
    <mergeCell ref="F88:F90"/>
    <mergeCell ref="G88:I88"/>
    <mergeCell ref="AA88:AA90"/>
    <mergeCell ref="AB88:AB90"/>
    <mergeCell ref="AC88:AE88"/>
    <mergeCell ref="G89:G90"/>
    <mergeCell ref="H89:H90"/>
    <mergeCell ref="I89:I90"/>
    <mergeCell ref="N89:N90"/>
    <mergeCell ref="B77:C77"/>
    <mergeCell ref="B78:C78"/>
    <mergeCell ref="B79:C79"/>
    <mergeCell ref="B80:C80"/>
    <mergeCell ref="A81:AG81"/>
    <mergeCell ref="A82:AG82"/>
    <mergeCell ref="B71:C71"/>
    <mergeCell ref="B72:C72"/>
    <mergeCell ref="B73:C73"/>
    <mergeCell ref="B74:C74"/>
    <mergeCell ref="B75:C75"/>
    <mergeCell ref="B76:C76"/>
    <mergeCell ref="B66:C66"/>
    <mergeCell ref="B67:C67"/>
    <mergeCell ref="B68:C68"/>
    <mergeCell ref="B69:C69"/>
    <mergeCell ref="B70:C70"/>
    <mergeCell ref="AI62:AI63"/>
    <mergeCell ref="AJ62:AJ63"/>
    <mergeCell ref="AK62:AK63"/>
    <mergeCell ref="N62:N63"/>
    <mergeCell ref="O62:O63"/>
    <mergeCell ref="P62:P63"/>
    <mergeCell ref="B64:C64"/>
    <mergeCell ref="AC62:AC63"/>
    <mergeCell ref="AD62:AD63"/>
    <mergeCell ref="AE62:AE63"/>
    <mergeCell ref="AF62:AF63"/>
    <mergeCell ref="AG62:AG63"/>
    <mergeCell ref="AH62:AH63"/>
    <mergeCell ref="W62:W63"/>
    <mergeCell ref="X62:X63"/>
    <mergeCell ref="Y62:Y63"/>
    <mergeCell ref="Z62:Z63"/>
    <mergeCell ref="AA62:AA63"/>
    <mergeCell ref="R62:R63"/>
    <mergeCell ref="B65:C65"/>
    <mergeCell ref="B56:N56"/>
    <mergeCell ref="D59:AD59"/>
    <mergeCell ref="A60:C63"/>
    <mergeCell ref="D60:AM60"/>
    <mergeCell ref="D61:G61"/>
    <mergeCell ref="H61:K61"/>
    <mergeCell ref="L61:O61"/>
    <mergeCell ref="P61:S61"/>
    <mergeCell ref="T61:W61"/>
    <mergeCell ref="X61:AA61"/>
    <mergeCell ref="AB61:AE61"/>
    <mergeCell ref="AF61:AI61"/>
    <mergeCell ref="AJ61:AM61"/>
    <mergeCell ref="D62:D63"/>
    <mergeCell ref="E62:E63"/>
    <mergeCell ref="F62:F63"/>
    <mergeCell ref="G62:G63"/>
    <mergeCell ref="H62:H63"/>
    <mergeCell ref="I62:I63"/>
    <mergeCell ref="J62:J63"/>
    <mergeCell ref="AL62:AL63"/>
    <mergeCell ref="AM62:AM63"/>
    <mergeCell ref="AB62:AB63"/>
    <mergeCell ref="U62:U63"/>
    <mergeCell ref="V62:V63"/>
    <mergeCell ref="K62:K63"/>
    <mergeCell ref="L62:L63"/>
    <mergeCell ref="M62:M63"/>
    <mergeCell ref="B48:C48"/>
    <mergeCell ref="L48:M48"/>
    <mergeCell ref="B49:C49"/>
    <mergeCell ref="L49:M49"/>
    <mergeCell ref="B50:C50"/>
    <mergeCell ref="L50:M50"/>
    <mergeCell ref="Q62:Q63"/>
    <mergeCell ref="B51:C51"/>
    <mergeCell ref="L51:M51"/>
    <mergeCell ref="B52:C52"/>
    <mergeCell ref="L52:M52"/>
    <mergeCell ref="B53:C53"/>
    <mergeCell ref="L53:M53"/>
    <mergeCell ref="S62:S63"/>
    <mergeCell ref="T62:T63"/>
    <mergeCell ref="B45:C45"/>
    <mergeCell ref="L45:M45"/>
    <mergeCell ref="B46:C46"/>
    <mergeCell ref="L46:M46"/>
    <mergeCell ref="B47:C47"/>
    <mergeCell ref="L47:M47"/>
    <mergeCell ref="B42:C42"/>
    <mergeCell ref="L42:M42"/>
    <mergeCell ref="B43:C43"/>
    <mergeCell ref="L43:M43"/>
    <mergeCell ref="B44:C44"/>
    <mergeCell ref="L44:M44"/>
    <mergeCell ref="B39:C39"/>
    <mergeCell ref="L39:M39"/>
    <mergeCell ref="B40:C40"/>
    <mergeCell ref="L40:M40"/>
    <mergeCell ref="B41:C41"/>
    <mergeCell ref="L41:M41"/>
    <mergeCell ref="B37:C37"/>
    <mergeCell ref="L37:M37"/>
    <mergeCell ref="B38:C38"/>
    <mergeCell ref="L38:M38"/>
    <mergeCell ref="V35:V36"/>
    <mergeCell ref="W35:W36"/>
    <mergeCell ref="X35:X36"/>
    <mergeCell ref="Y35:Y36"/>
    <mergeCell ref="O35:O36"/>
    <mergeCell ref="P35:P36"/>
    <mergeCell ref="Q35:Q36"/>
    <mergeCell ref="R35:R36"/>
    <mergeCell ref="S35:S36"/>
    <mergeCell ref="T35:T36"/>
    <mergeCell ref="A29:AG29"/>
    <mergeCell ref="A30:AG30"/>
    <mergeCell ref="A33:C36"/>
    <mergeCell ref="D33:I33"/>
    <mergeCell ref="K33:M36"/>
    <mergeCell ref="N33:Q34"/>
    <mergeCell ref="R33:U34"/>
    <mergeCell ref="V33:Y34"/>
    <mergeCell ref="AA33:AE33"/>
    <mergeCell ref="D34:D36"/>
    <mergeCell ref="E34:E36"/>
    <mergeCell ref="F34:F36"/>
    <mergeCell ref="G34:I34"/>
    <mergeCell ref="AA34:AA36"/>
    <mergeCell ref="AB34:AB36"/>
    <mergeCell ref="AC34:AE34"/>
    <mergeCell ref="G35:G36"/>
    <mergeCell ref="H35:H36"/>
    <mergeCell ref="I35:I36"/>
    <mergeCell ref="N35:N36"/>
    <mergeCell ref="AD35:AD36"/>
    <mergeCell ref="AE35:AE36"/>
    <mergeCell ref="AC35:AC36"/>
    <mergeCell ref="U35:U36"/>
    <mergeCell ref="B23:C23"/>
    <mergeCell ref="B24:C24"/>
    <mergeCell ref="B25:C25"/>
    <mergeCell ref="B26:C26"/>
    <mergeCell ref="A27:AG27"/>
    <mergeCell ref="A28:AG28"/>
    <mergeCell ref="B17:C17"/>
    <mergeCell ref="B18:C18"/>
    <mergeCell ref="B19:C19"/>
    <mergeCell ref="B20:C20"/>
    <mergeCell ref="B21:C21"/>
    <mergeCell ref="B22:C22"/>
    <mergeCell ref="B13:C13"/>
    <mergeCell ref="B14:C14"/>
    <mergeCell ref="B15:C15"/>
    <mergeCell ref="B16:C16"/>
    <mergeCell ref="AI8:AI9"/>
    <mergeCell ref="AJ8:AJ9"/>
    <mergeCell ref="AK8:AK9"/>
    <mergeCell ref="N8:N9"/>
    <mergeCell ref="O8:O9"/>
    <mergeCell ref="P8:P9"/>
    <mergeCell ref="B10:C10"/>
    <mergeCell ref="AC8:AC9"/>
    <mergeCell ref="AD8:AD9"/>
    <mergeCell ref="AE8:AE9"/>
    <mergeCell ref="AF8:AF9"/>
    <mergeCell ref="AG8:AG9"/>
    <mergeCell ref="AH8:AH9"/>
    <mergeCell ref="W8:W9"/>
    <mergeCell ref="X8:X9"/>
    <mergeCell ref="Y8:Y9"/>
    <mergeCell ref="Z8:Z9"/>
    <mergeCell ref="AA8:AA9"/>
    <mergeCell ref="R8:R9"/>
    <mergeCell ref="G8:G9"/>
    <mergeCell ref="B12:C12"/>
    <mergeCell ref="S8:S9"/>
    <mergeCell ref="T8:T9"/>
    <mergeCell ref="U8:U9"/>
    <mergeCell ref="V8:V9"/>
    <mergeCell ref="K8:K9"/>
    <mergeCell ref="L8:L9"/>
    <mergeCell ref="M8:M9"/>
    <mergeCell ref="B11:C11"/>
    <mergeCell ref="B2:N2"/>
    <mergeCell ref="D5:AD5"/>
    <mergeCell ref="A6:C9"/>
    <mergeCell ref="D6:AM6"/>
    <mergeCell ref="D7:G7"/>
    <mergeCell ref="H7:K7"/>
    <mergeCell ref="L7:O7"/>
    <mergeCell ref="P7:S7"/>
    <mergeCell ref="T7:W7"/>
    <mergeCell ref="X7:AA7"/>
    <mergeCell ref="AB7:AE7"/>
    <mergeCell ref="AF7:AI7"/>
    <mergeCell ref="AJ7:AM7"/>
    <mergeCell ref="D8:D9"/>
    <mergeCell ref="E8:E9"/>
    <mergeCell ref="F8:F9"/>
    <mergeCell ref="H8:H9"/>
    <mergeCell ref="I8:I9"/>
    <mergeCell ref="J8:J9"/>
    <mergeCell ref="AL8:AL9"/>
    <mergeCell ref="AM8:AM9"/>
    <mergeCell ref="AB8:AB9"/>
    <mergeCell ref="Q8:Q9"/>
  </mergeCells>
  <phoneticPr fontId="1"/>
  <pageMargins left="0.70866141732283472" right="0.70866141732283472" top="0.74803149606299213" bottom="0.74803149606299213" header="0.31496062992125984" footer="0.31496062992125984"/>
  <pageSetup paperSize="8" scale="41" orientation="landscape"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使い方と注意</vt:lpstr>
      <vt:lpstr>３号（⓪表紙）</vt:lpstr>
      <vt:lpstr>(①本体)入力画面</vt:lpstr>
      <vt:lpstr>(②継続理由)</vt:lpstr>
      <vt:lpstr>(③記入要領)</vt:lpstr>
      <vt:lpstr>リスト　修正しない事</vt:lpstr>
      <vt:lpstr>（品目計）修正しない事</vt:lpstr>
      <vt:lpstr>（内訳）修正しない事</vt:lpstr>
      <vt:lpstr>（品目計　今回請求）修正しない事 </vt:lpstr>
      <vt:lpstr>（内訳　今回請求）修正しない事 </vt:lpstr>
      <vt:lpstr>'(①本体)入力画面'!Print_Area</vt:lpstr>
      <vt:lpstr>'（内訳　今回請求）修正しない事 '!Print_Area</vt:lpstr>
      <vt:lpstr>'（内訳）修正しない事'!Print_Area</vt:lpstr>
      <vt:lpstr>'３号（⓪表紙）'!Print_Area</vt:lpstr>
      <vt:lpstr>'(①本体)入力画面'!Print_Titles</vt:lpstr>
      <vt:lpstr>'３号（⓪表紙）'!Print_Titles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katayama</dc:creator>
  <cp:lastModifiedBy>gunenkyo</cp:lastModifiedBy>
  <cp:lastPrinted>2024-05-27T01:29:46Z</cp:lastPrinted>
  <dcterms:created xsi:type="dcterms:W3CDTF">2019-12-25T07:19:12Z</dcterms:created>
  <dcterms:modified xsi:type="dcterms:W3CDTF">2024-06-07T06:05:20Z</dcterms:modified>
</cp:coreProperties>
</file>